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\Dokumenty\svoboda\PLÁN 2021\ZADÁNÍ\VÝH.Č.5 VRANOVICE\HOŠPES\"/>
    </mc:Choice>
  </mc:AlternateContent>
  <bookViews>
    <workbookView xWindow="0" yWindow="0" windowWidth="23715" windowHeight="11805"/>
  </bookViews>
  <sheets>
    <sheet name="Rekapitulace stavby" sheetId="1" r:id="rId1"/>
    <sheet name="SO-01.1 - Výměna srdcovko..." sheetId="2" r:id="rId2"/>
    <sheet name="SO-02.1 - Manipulace, pře..." sheetId="3" r:id="rId3"/>
    <sheet name="SO-02.2 - VON" sheetId="4" r:id="rId4"/>
  </sheets>
  <definedNames>
    <definedName name="_xlnm._FilterDatabase" localSheetId="1" hidden="1">'SO-01.1 - Výměna srdcovko...'!$C$121:$K$183</definedName>
    <definedName name="_xlnm._FilterDatabase" localSheetId="2" hidden="1">'SO-02.1 - Manipulace, pře...'!$C$120:$K$150</definedName>
    <definedName name="_xlnm._FilterDatabase" localSheetId="3" hidden="1">'SO-02.2 - VON'!$C$120:$K$148</definedName>
    <definedName name="_xlnm.Print_Titles" localSheetId="0">'Rekapitulace stavby'!$92:$92</definedName>
    <definedName name="_xlnm.Print_Titles" localSheetId="1">'SO-01.1 - Výměna srdcovko...'!$121:$121</definedName>
    <definedName name="_xlnm.Print_Titles" localSheetId="2">'SO-02.1 - Manipulace, pře...'!$120:$120</definedName>
    <definedName name="_xlnm.Print_Titles" localSheetId="3">'SO-02.2 - VON'!$120:$120</definedName>
    <definedName name="_xlnm.Print_Area" localSheetId="0">'Rekapitulace stavby'!$D$4:$AO$76,'Rekapitulace stavby'!$C$82:$AQ$100</definedName>
    <definedName name="_xlnm.Print_Area" localSheetId="1">'SO-01.1 - Výměna srdcovko...'!$C$82:$J$101,'SO-01.1 - Výměna srdcovko...'!$C$107:$J$183</definedName>
    <definedName name="_xlnm.Print_Area" localSheetId="2">'SO-02.1 - Manipulace, pře...'!$C$82:$J$100,'SO-02.1 - Manipulace, pře...'!$C$106:$J$150</definedName>
    <definedName name="_xlnm.Print_Area" localSheetId="3">'SO-02.2 - VON'!$C$82:$J$100,'SO-02.2 - VON'!$C$106:$J$148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99" i="1"/>
  <c r="J37" i="4"/>
  <c r="AX99" i="1" s="1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F115" i="4"/>
  <c r="E113" i="4"/>
  <c r="F91" i="4"/>
  <c r="E89" i="4"/>
  <c r="J26" i="4"/>
  <c r="E26" i="4"/>
  <c r="J118" i="4"/>
  <c r="J25" i="4"/>
  <c r="J23" i="4"/>
  <c r="E23" i="4"/>
  <c r="J93" i="4"/>
  <c r="J22" i="4"/>
  <c r="J20" i="4"/>
  <c r="E20" i="4"/>
  <c r="F118" i="4"/>
  <c r="J19" i="4"/>
  <c r="J17" i="4"/>
  <c r="E17" i="4"/>
  <c r="F117" i="4"/>
  <c r="J16" i="4"/>
  <c r="J14" i="4"/>
  <c r="J115" i="4"/>
  <c r="E7" i="4"/>
  <c r="E109" i="4" s="1"/>
  <c r="J39" i="3"/>
  <c r="J38" i="3"/>
  <c r="AY98" i="1"/>
  <c r="J37" i="3"/>
  <c r="AX98" i="1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3" i="3"/>
  <c r="BH123" i="3"/>
  <c r="BG123" i="3"/>
  <c r="BF123" i="3"/>
  <c r="T123" i="3"/>
  <c r="R123" i="3"/>
  <c r="P123" i="3"/>
  <c r="F115" i="3"/>
  <c r="E113" i="3"/>
  <c r="F91" i="3"/>
  <c r="E89" i="3"/>
  <c r="J26" i="3"/>
  <c r="E26" i="3"/>
  <c r="J94" i="3"/>
  <c r="J25" i="3"/>
  <c r="J23" i="3"/>
  <c r="E23" i="3"/>
  <c r="J117" i="3"/>
  <c r="J22" i="3"/>
  <c r="J20" i="3"/>
  <c r="E20" i="3"/>
  <c r="F118" i="3"/>
  <c r="J19" i="3"/>
  <c r="J17" i="3"/>
  <c r="E17" i="3"/>
  <c r="F93" i="3"/>
  <c r="J16" i="3"/>
  <c r="J14" i="3"/>
  <c r="J91" i="3"/>
  <c r="E7" i="3"/>
  <c r="E85" i="3" s="1"/>
  <c r="J39" i="2"/>
  <c r="J38" i="2"/>
  <c r="AY96" i="1"/>
  <c r="J37" i="2"/>
  <c r="AX96" i="1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5" i="2"/>
  <c r="BH125" i="2"/>
  <c r="BG125" i="2"/>
  <c r="BF125" i="2"/>
  <c r="T125" i="2"/>
  <c r="R125" i="2"/>
  <c r="P125" i="2"/>
  <c r="F116" i="2"/>
  <c r="E114" i="2"/>
  <c r="F91" i="2"/>
  <c r="E89" i="2"/>
  <c r="J26" i="2"/>
  <c r="E26" i="2"/>
  <c r="J119" i="2"/>
  <c r="J25" i="2"/>
  <c r="J23" i="2"/>
  <c r="E23" i="2"/>
  <c r="J93" i="2"/>
  <c r="J22" i="2"/>
  <c r="J20" i="2"/>
  <c r="E20" i="2"/>
  <c r="F119" i="2"/>
  <c r="J19" i="2"/>
  <c r="J17" i="2"/>
  <c r="E17" i="2"/>
  <c r="F118" i="2"/>
  <c r="J16" i="2"/>
  <c r="J14" i="2"/>
  <c r="J116" i="2"/>
  <c r="E7" i="2"/>
  <c r="E110" i="2" s="1"/>
  <c r="L90" i="1"/>
  <c r="AM90" i="1"/>
  <c r="AM89" i="1"/>
  <c r="L89" i="1"/>
  <c r="AM87" i="1"/>
  <c r="L87" i="1"/>
  <c r="L85" i="1"/>
  <c r="L84" i="1"/>
  <c r="J147" i="4"/>
  <c r="J145" i="4"/>
  <c r="BK139" i="4"/>
  <c r="J134" i="4"/>
  <c r="J131" i="4"/>
  <c r="J129" i="4"/>
  <c r="J127" i="4"/>
  <c r="J123" i="4"/>
  <c r="J145" i="3"/>
  <c r="J137" i="3"/>
  <c r="BK123" i="3"/>
  <c r="BK181" i="2"/>
  <c r="J172" i="2"/>
  <c r="BK170" i="2"/>
  <c r="J162" i="2"/>
  <c r="J160" i="2"/>
  <c r="BK155" i="2"/>
  <c r="BK146" i="2"/>
  <c r="J137" i="2"/>
  <c r="BK131" i="2"/>
  <c r="BK147" i="4"/>
  <c r="BK145" i="4"/>
  <c r="BK142" i="4"/>
  <c r="J139" i="4"/>
  <c r="BK136" i="4"/>
  <c r="BK131" i="4"/>
  <c r="J125" i="4"/>
  <c r="BK123" i="4"/>
  <c r="J149" i="3"/>
  <c r="BK147" i="3"/>
  <c r="BK145" i="3"/>
  <c r="J143" i="3"/>
  <c r="J140" i="3"/>
  <c r="BK137" i="3"/>
  <c r="J133" i="3"/>
  <c r="J181" i="2"/>
  <c r="BK176" i="2"/>
  <c r="J174" i="2"/>
  <c r="J170" i="2"/>
  <c r="BK166" i="2"/>
  <c r="J152" i="2"/>
  <c r="BK150" i="2"/>
  <c r="J143" i="2"/>
  <c r="J140" i="2"/>
  <c r="J134" i="2"/>
  <c r="J131" i="2"/>
  <c r="BK125" i="2"/>
  <c r="J142" i="4"/>
  <c r="J136" i="4"/>
  <c r="BK134" i="4"/>
  <c r="BK129" i="4"/>
  <c r="BK127" i="4"/>
  <c r="BK125" i="4"/>
  <c r="BK149" i="3"/>
  <c r="J147" i="3"/>
  <c r="BK143" i="3"/>
  <c r="BK140" i="3"/>
  <c r="J129" i="3"/>
  <c r="BK179" i="2"/>
  <c r="J176" i="2"/>
  <c r="BK174" i="2"/>
  <c r="BK162" i="2"/>
  <c r="BK160" i="2"/>
  <c r="BK158" i="2"/>
  <c r="J155" i="2"/>
  <c r="BK152" i="2"/>
  <c r="J150" i="2"/>
  <c r="J148" i="2"/>
  <c r="BK134" i="2"/>
  <c r="AS97" i="1"/>
  <c r="BK133" i="3"/>
  <c r="BK129" i="3"/>
  <c r="J123" i="3"/>
  <c r="J179" i="2"/>
  <c r="BK172" i="2"/>
  <c r="J166" i="2"/>
  <c r="J158" i="2"/>
  <c r="BK148" i="2"/>
  <c r="J146" i="2"/>
  <c r="BK143" i="2"/>
  <c r="BK140" i="2"/>
  <c r="BK137" i="2"/>
  <c r="J125" i="2"/>
  <c r="AS95" i="1"/>
  <c r="R124" i="2" l="1"/>
  <c r="R123" i="2"/>
  <c r="R122" i="2"/>
  <c r="BK124" i="2"/>
  <c r="J124" i="2" s="1"/>
  <c r="J100" i="2" s="1"/>
  <c r="BK122" i="3"/>
  <c r="BK121" i="3"/>
  <c r="J121" i="3" s="1"/>
  <c r="J32" i="3" s="1"/>
  <c r="AG98" i="1" s="1"/>
  <c r="T122" i="3"/>
  <c r="T121" i="3"/>
  <c r="T122" i="4"/>
  <c r="T121" i="4" s="1"/>
  <c r="P124" i="2"/>
  <c r="P123" i="2" s="1"/>
  <c r="P122" i="2" s="1"/>
  <c r="AU96" i="1" s="1"/>
  <c r="AU95" i="1" s="1"/>
  <c r="R122" i="3"/>
  <c r="R121" i="3" s="1"/>
  <c r="BK122" i="4"/>
  <c r="J122" i="4" s="1"/>
  <c r="J99" i="4" s="1"/>
  <c r="R122" i="4"/>
  <c r="R121" i="4"/>
  <c r="T124" i="2"/>
  <c r="T123" i="2"/>
  <c r="T122" i="2" s="1"/>
  <c r="P122" i="3"/>
  <c r="P121" i="3" s="1"/>
  <c r="AU98" i="1" s="1"/>
  <c r="P122" i="4"/>
  <c r="P121" i="4"/>
  <c r="AU99" i="1" s="1"/>
  <c r="J91" i="2"/>
  <c r="J94" i="2"/>
  <c r="BE125" i="2"/>
  <c r="BE146" i="2"/>
  <c r="BE150" i="2"/>
  <c r="BE166" i="2"/>
  <c r="BE174" i="2"/>
  <c r="BE181" i="2"/>
  <c r="F94" i="3"/>
  <c r="J115" i="3"/>
  <c r="BE140" i="3"/>
  <c r="BE143" i="3"/>
  <c r="F94" i="2"/>
  <c r="J118" i="2"/>
  <c r="BE131" i="2"/>
  <c r="BE143" i="2"/>
  <c r="BE148" i="2"/>
  <c r="BE170" i="2"/>
  <c r="E109" i="3"/>
  <c r="F117" i="3"/>
  <c r="J118" i="3"/>
  <c r="BE123" i="3"/>
  <c r="BE129" i="3"/>
  <c r="E85" i="4"/>
  <c r="J91" i="4"/>
  <c r="F93" i="4"/>
  <c r="J94" i="4"/>
  <c r="J117" i="4"/>
  <c r="BE125" i="4"/>
  <c r="BE145" i="4"/>
  <c r="E85" i="2"/>
  <c r="F93" i="2"/>
  <c r="BE152" i="2"/>
  <c r="BE155" i="2"/>
  <c r="BE158" i="2"/>
  <c r="BE160" i="2"/>
  <c r="BE179" i="2"/>
  <c r="J93" i="3"/>
  <c r="BE133" i="3"/>
  <c r="BE147" i="3"/>
  <c r="F94" i="4"/>
  <c r="BE129" i="4"/>
  <c r="BE131" i="4"/>
  <c r="BE134" i="4"/>
  <c r="BE139" i="4"/>
  <c r="BE142" i="4"/>
  <c r="BE147" i="4"/>
  <c r="BE134" i="2"/>
  <c r="BE137" i="2"/>
  <c r="BE140" i="2"/>
  <c r="BE162" i="2"/>
  <c r="BE172" i="2"/>
  <c r="BE176" i="2"/>
  <c r="BE137" i="3"/>
  <c r="BE145" i="3"/>
  <c r="BE149" i="3"/>
  <c r="BE123" i="4"/>
  <c r="BE127" i="4"/>
  <c r="BE136" i="4"/>
  <c r="F37" i="2"/>
  <c r="BB96" i="1"/>
  <c r="BB95" i="1" s="1"/>
  <c r="AX95" i="1" s="1"/>
  <c r="J36" i="3"/>
  <c r="AW98" i="1"/>
  <c r="F39" i="2"/>
  <c r="BD96" i="1"/>
  <c r="BD95" i="1" s="1"/>
  <c r="F39" i="3"/>
  <c r="BD98" i="1" s="1"/>
  <c r="F37" i="3"/>
  <c r="BB98" i="1" s="1"/>
  <c r="F36" i="4"/>
  <c r="BA99" i="1" s="1"/>
  <c r="J36" i="4"/>
  <c r="AW99" i="1" s="1"/>
  <c r="F37" i="4"/>
  <c r="BB99" i="1" s="1"/>
  <c r="F38" i="4"/>
  <c r="BC99" i="1" s="1"/>
  <c r="F39" i="4"/>
  <c r="BD99" i="1" s="1"/>
  <c r="F38" i="2"/>
  <c r="BC96" i="1" s="1"/>
  <c r="BC95" i="1" s="1"/>
  <c r="AY95" i="1" s="1"/>
  <c r="J36" i="2"/>
  <c r="AW96" i="1" s="1"/>
  <c r="F36" i="2"/>
  <c r="BA96" i="1" s="1"/>
  <c r="BA95" i="1" s="1"/>
  <c r="AW95" i="1" s="1"/>
  <c r="F36" i="3"/>
  <c r="BA98" i="1"/>
  <c r="F38" i="3"/>
  <c r="BC98" i="1"/>
  <c r="AS94" i="1"/>
  <c r="BK123" i="2" l="1"/>
  <c r="BK122" i="2"/>
  <c r="J122" i="2"/>
  <c r="J98" i="2"/>
  <c r="J98" i="3"/>
  <c r="J122" i="3"/>
  <c r="J99" i="3"/>
  <c r="BK121" i="4"/>
  <c r="J121" i="4" s="1"/>
  <c r="J98" i="4" s="1"/>
  <c r="BB97" i="1"/>
  <c r="AX97" i="1"/>
  <c r="F35" i="3"/>
  <c r="AZ98" i="1"/>
  <c r="F35" i="4"/>
  <c r="AZ99" i="1"/>
  <c r="F35" i="2"/>
  <c r="AZ96" i="1"/>
  <c r="AZ95" i="1" s="1"/>
  <c r="BA97" i="1"/>
  <c r="AW97" i="1" s="1"/>
  <c r="J35" i="3"/>
  <c r="AV98" i="1"/>
  <c r="AT98" i="1"/>
  <c r="AU97" i="1"/>
  <c r="J35" i="2"/>
  <c r="AV96" i="1"/>
  <c r="AT96" i="1" s="1"/>
  <c r="J35" i="4"/>
  <c r="AV99" i="1"/>
  <c r="AT99" i="1"/>
  <c r="BC97" i="1"/>
  <c r="AY97" i="1" s="1"/>
  <c r="BD97" i="1"/>
  <c r="J123" i="2" l="1"/>
  <c r="J99" i="2"/>
  <c r="J41" i="3"/>
  <c r="BD94" i="1"/>
  <c r="W33" i="1" s="1"/>
  <c r="AN98" i="1"/>
  <c r="AU94" i="1"/>
  <c r="AZ97" i="1"/>
  <c r="AV97" i="1" s="1"/>
  <c r="AT97" i="1" s="1"/>
  <c r="BB94" i="1"/>
  <c r="W31" i="1" s="1"/>
  <c r="BA94" i="1"/>
  <c r="W30" i="1"/>
  <c r="BC94" i="1"/>
  <c r="W32" i="1" s="1"/>
  <c r="AV95" i="1"/>
  <c r="AT95" i="1"/>
  <c r="J32" i="2"/>
  <c r="AG96" i="1" s="1"/>
  <c r="AG95" i="1" s="1"/>
  <c r="AN95" i="1" s="1"/>
  <c r="J32" i="4"/>
  <c r="AG99" i="1"/>
  <c r="AN99" i="1" s="1"/>
  <c r="J41" i="2" l="1"/>
  <c r="AN96" i="1"/>
  <c r="J41" i="4"/>
  <c r="AZ94" i="1"/>
  <c r="AV94" i="1" s="1"/>
  <c r="AK29" i="1" s="1"/>
  <c r="AX94" i="1"/>
  <c r="AG97" i="1"/>
  <c r="AN97" i="1" s="1"/>
  <c r="AW94" i="1"/>
  <c r="AK30" i="1"/>
  <c r="AY94" i="1"/>
  <c r="AT94" i="1" l="1"/>
  <c r="AG94" i="1"/>
  <c r="AN94" i="1"/>
  <c r="W29" i="1"/>
  <c r="AK26" i="1" l="1"/>
  <c r="AK35" i="1"/>
</calcChain>
</file>

<file path=xl/sharedStrings.xml><?xml version="1.0" encoding="utf-8"?>
<sst xmlns="http://schemas.openxmlformats.org/spreadsheetml/2006/main" count="1454" uniqueCount="349">
  <si>
    <t>Export Komplet</t>
  </si>
  <si>
    <t/>
  </si>
  <si>
    <t>2.0</t>
  </si>
  <si>
    <t>False</t>
  </si>
  <si>
    <t>{845619df-2538-4555-9ea6-a8e919f97673}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</si>
  <si>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</si>
  <si>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</si>
  <si>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</si>
  <si>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</si>
  <si>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</si>
  <si>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</si>
  <si>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</si>
  <si>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</si>
  <si>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</si>
  <si>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</si>
  <si>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</si>
  <si>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</si>
  <si>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výhybky č.5 v žst. Vranovice</t>
  </si>
  <si>
    <t>KSO:</t>
  </si>
  <si>
    <t>CC-CZ:</t>
  </si>
  <si>
    <t>Místo:</t>
  </si>
  <si>
    <t>TO Vranovice</t>
  </si>
  <si>
    <t>Datum:</t>
  </si>
  <si>
    <t>22. 2. 2021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</si>
  <si>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</si>
  <si>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</si>
  <si>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</si>
  <si>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</si>
  <si>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</si>
  <si>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</si>
  <si>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</si>
  <si>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</si>
  <si>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</si>
  <si>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</si>
  <si>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</si>
  <si>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</si>
  <si>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</si>
  <si>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</si>
  <si>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</si>
  <si>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</si>
  <si>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</si>
  <si>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</si>
  <si>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</si>
  <si>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</si>
  <si>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</si>
  <si>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</si>
  <si>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</si>
  <si>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</si>
  <si>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</si>
  <si>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</si>
  <si>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</si>
  <si>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</si>
  <si>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</si>
  <si>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</si>
  <si>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</si>
  <si>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</si>
  <si>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</si>
  <si>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</si>
  <si>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</si>
  <si>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</si>
  <si>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</si>
  <si>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</si>
  <si>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</si>
  <si>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</si>
  <si>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</si>
  <si>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</si>
  <si>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</si>
  <si>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</si>
  <si>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</si>
  <si>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</si>
  <si>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</si>
  <si>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</si>
  <si>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</si>
  <si>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</si>
  <si>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</si>
  <si>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</si>
  <si>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</si>
  <si>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</si>
  <si>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PS-01</t>
  </si>
  <si>
    <t>Žel. svršek</t>
  </si>
  <si>
    <t>STA</t>
  </si>
  <si>
    <t>1</t>
  </si>
  <si>
    <t>{37a2aa93-b93d-41b2-ba73-a10400295ba3}</t>
  </si>
  <si>
    <t>2</t>
  </si>
  <si>
    <t>/</t>
  </si>
  <si>
    <t>SO-01.1</t>
  </si>
  <si>
    <t>Výměna srdcovkové části</t>
  </si>
  <si>
    <t>Soupis</t>
  </si>
  <si>
    <t>{68528d57-796b-48ca-aa6e-79893311dd61}</t>
  </si>
  <si>
    <t>PS-02</t>
  </si>
  <si>
    <t>Ostatní</t>
  </si>
  <si>
    <t>{463b18cd-08b3-4545-bed3-1a859ad6dcc5}</t>
  </si>
  <si>
    <t>SO-02.1</t>
  </si>
  <si>
    <t>Manipulace, přepravy, poplatky</t>
  </si>
  <si>
    <t>{97511450-00d0-454b-8a9d-d99a1a76a486}</t>
  </si>
  <si>
    <t>SO-02.2</t>
  </si>
  <si>
    <t>VON</t>
  </si>
  <si>
    <t>{d5b109a7-3a50-44f3-9721-c85f467a0a06}</t>
  </si>
  <si>
    <t>KRYCÍ LIST SOUPISU PRACÍ</t>
  </si>
  <si>
    <t>Objekt:</t>
  </si>
  <si>
    <t>PS-01 - Žel. svršek</t>
  </si>
  <si>
    <t>Soupis:</t>
  </si>
  <si>
    <t>SO-01.1 - Výměna srdcovkové části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</si>
  <si>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</si>
  <si>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</si>
  <si>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</si>
  <si>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</si>
  <si>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</si>
  <si>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</si>
  <si>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</si>
  <si>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</si>
  <si>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</si>
  <si>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</si>
  <si>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</si>
  <si>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</si>
  <si>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</si>
  <si>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</si>
  <si>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</si>
  <si>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</si>
  <si>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</si>
  <si>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</si>
  <si>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</si>
  <si>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</si>
  <si>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</si>
  <si>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</si>
  <si>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</si>
  <si>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</si>
  <si>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</si>
  <si>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</si>
  <si>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5907050110</t>
  </si>
  <si>
    <t>Dělení kolejnic kyslíkem soustavy UIC60 nebo R65</t>
  </si>
  <si>
    <t>kus</t>
  </si>
  <si>
    <t>4</t>
  </si>
  <si>
    <t>-1596496335</t>
  </si>
  <si>
    <t>PP</t>
  </si>
  <si>
    <t>Dělení kolejnic kyslíkem soustavy UIC60 nebo R65. Poznámka: 1. V cenách jsou započteny náklady na manipulaci, podložení, označení a provedení řezu kolejnice.</t>
  </si>
  <si>
    <t>P</t>
  </si>
  <si>
    <t>Poznámka k položce:_x000D_
Řez=kus</t>
  </si>
  <si>
    <t>VV</t>
  </si>
  <si>
    <t>8        "vyříznutí srdcovky včetně kolejnic u přídržnic"</t>
  </si>
  <si>
    <t>8        "zakrácení nové srdcovky a kolejnic na požadovanou délku"</t>
  </si>
  <si>
    <t>Součet</t>
  </si>
  <si>
    <t>5911549010</t>
  </si>
  <si>
    <t>Demontáž čelisťového závěru srdcovky jednoduché s PHS soustavy UIC60</t>
  </si>
  <si>
    <t>735578423</t>
  </si>
  <si>
    <t>Demontáž čelisťového závěru srdcovky jednoduché s PHS soustavy UIC60. Poznámka: 1. V cenách jsou započteny náklady na demontáž a naložení na dopravní prostředek.</t>
  </si>
  <si>
    <t>Poznámka k položce:_x000D_
Závěr=kus</t>
  </si>
  <si>
    <t>3</t>
  </si>
  <si>
    <t>5999010020</t>
  </si>
  <si>
    <t>Vyjmutí a snesení konstrukcí nebo dílů hmotnosti přes 10 do 20 t</t>
  </si>
  <si>
    <t>t</t>
  </si>
  <si>
    <t>485479739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</si>
  <si>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</si>
  <si>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19,650       "Výjmutí stávající srdcovkové části s PHS"</t>
  </si>
  <si>
    <t>5911083010</t>
  </si>
  <si>
    <t>Demontáž klínu srdcovky jednoduché s PHS a jedním čelisťovým závěrem soustavy UIC60</t>
  </si>
  <si>
    <t>784183013</t>
  </si>
  <si>
    <t>Demontáž klínu srdcovky jednoduché s PHS a jedním čelisťovým závěrem soustavy UIC60. Poznámka: 1. V cenách jsou započteny náklady na demontáž upevňovadel a dílu a naložení na dopravní prostředek.</t>
  </si>
  <si>
    <t>Poznámka k položce:_x000D_
Klín=kus</t>
  </si>
  <si>
    <t>5911177110</t>
  </si>
  <si>
    <t>Demontáž kolenové kolejnice srdcovky dvojité s PHS a čelisťovými závěry soustavy UIC60</t>
  </si>
  <si>
    <t>2043665187</t>
  </si>
  <si>
    <t>Demontáž kolenové kolejnice srdcovky dvojité s PHS a čelisťovými závěry soustavy UIC60. Poznámka: 1. V cenách jsou započteny náklady na demontáž upevňovadel a dílu a naložení na dopravní prostředek.</t>
  </si>
  <si>
    <t>Poznámka k položce:_x000D_
Kolejnice=kus</t>
  </si>
  <si>
    <t>6</t>
  </si>
  <si>
    <t>5911655115</t>
  </si>
  <si>
    <t>Demontáž srdcovkové části jednoduché výhybky na úložišti betonové pražce soustavy UIC60</t>
  </si>
  <si>
    <t>m</t>
  </si>
  <si>
    <t>1654419973</t>
  </si>
  <si>
    <t>Demontáž srdcovkové části jednoduché výhybky na úložišti betonové pražce soustavy UIC60. Poznámka: 1. V cenách jsou započteny náklady na demontáž do součástí, manipulaci, naložení na dopravní prostředek a uložení vyzískaného materiálu na úložišti.</t>
  </si>
  <si>
    <t>Poznámka k položce:_x000D_
Rozvinutá délka výhybky=m</t>
  </si>
  <si>
    <t>7</t>
  </si>
  <si>
    <t>5905035120</t>
  </si>
  <si>
    <t>Výměna KL malou těžící mechanizací včetně lavičky pod ložnou plochou pražce lože zapuštěné</t>
  </si>
  <si>
    <t>m3</t>
  </si>
  <si>
    <t>1488376840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</si>
  <si>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</si>
  <si>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8</t>
  </si>
  <si>
    <t>M</t>
  </si>
  <si>
    <t>5955101000</t>
  </si>
  <si>
    <t>Kamenivo drcené štěrk frakce 31,5/63 třídy BI</t>
  </si>
  <si>
    <t>1690530236</t>
  </si>
  <si>
    <t>9</t>
  </si>
  <si>
    <t>5911651110</t>
  </si>
  <si>
    <t>Montáž srdcovkové části výhybky jednoduché betonové pražce soustavy UIC60</t>
  </si>
  <si>
    <t>1950851986</t>
  </si>
  <si>
    <t>Montáž srdcovkové části výhybky jednoduché betonové pražce soustavy UIC60. Poznámka: 1. V cenách jsou započteny náklady na montáž srdcovkové části na pražcovém podloží podle montážního plánu s vystrojenými pražci a ošetření kluzných částí výhybky mazivem. Položka se použije u výhybek s předmontovanou výměnovou a střední částí. 2. V cenách nejsou obsaženy náklady na dodávku materiálu.</t>
  </si>
  <si>
    <t>10</t>
  </si>
  <si>
    <t>5961114000-R</t>
  </si>
  <si>
    <t>Část srdcovková J60-1:12-500-I-ZMB3-b - Náhrada za PHS</t>
  </si>
  <si>
    <t>ks</t>
  </si>
  <si>
    <t>561027678</t>
  </si>
  <si>
    <t>Poznámka k položce:_x000D_
Srdcovková část pro náhradu za PHS ve výhybce J60-1:12-500 včetně kompletní sady betonových pražců, podkladnic a pojížděných kolejic k přídržnicím.</t>
  </si>
  <si>
    <t>11</t>
  </si>
  <si>
    <t>5999015020</t>
  </si>
  <si>
    <t>Vložení konstrukcí nebo dílů hmotnosti přes 10 do 20 t</t>
  </si>
  <si>
    <t>397762687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</si>
  <si>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</si>
  <si>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 xml:space="preserve">17,285       "vložení nové smontované srdcovkové části s pevnou srdcovkou ZMB3" </t>
  </si>
  <si>
    <t>12</t>
  </si>
  <si>
    <t>5905105030</t>
  </si>
  <si>
    <t>Doplnění KL kamenivem souvisle strojně v koleji</t>
  </si>
  <si>
    <t>-723331911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</si>
  <si>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</si>
  <si>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13</t>
  </si>
  <si>
    <t>5905105040</t>
  </si>
  <si>
    <t>Doplnění KL kamenivem souvisle strojně ve výhybce</t>
  </si>
  <si>
    <t>-610409410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</si>
  <si>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</si>
  <si>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14</t>
  </si>
  <si>
    <t>5909041020</t>
  </si>
  <si>
    <t>Úprava GPK výhybky směrové a výškové uspořádání pražce betonové</t>
  </si>
  <si>
    <t>995265872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</si>
  <si>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</si>
  <si>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</si>
  <si>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50          "úprava GPK po pokládce"</t>
  </si>
  <si>
    <t>5909042020</t>
  </si>
  <si>
    <t>Přesná úprava GPK výhybky směrové a výškové uspořádání pražce betonové</t>
  </si>
  <si>
    <t>-293748150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</si>
  <si>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</si>
  <si>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250         "úprav GPK v.č.5, 3 spojka a přípoje"</t>
  </si>
  <si>
    <t>16</t>
  </si>
  <si>
    <t>5910020010</t>
  </si>
  <si>
    <t>Svařování kolejnic termitem plný předehřev standardní spára svar sériový tv. UIC60</t>
  </si>
  <si>
    <t>svar</t>
  </si>
  <si>
    <t>-2131256238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</si>
  <si>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</si>
  <si>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</t>
  </si>
  <si>
    <t>5906115010</t>
  </si>
  <si>
    <t>Odsunutí pražce pro umožnění provedení svaru</t>
  </si>
  <si>
    <t>-1432166222</t>
  </si>
  <si>
    <t>Odsunutí pražce pro umožnění provedení svaru. Poznámka: 1. V cenách jsou započteny náklady na odstranění kameniva, odsunutí pražce, jeho vrácení do původní polohy a dohození kameniva.</t>
  </si>
  <si>
    <t>18</t>
  </si>
  <si>
    <t>5910035010</t>
  </si>
  <si>
    <t>Dosažení dovolené upínací teploty v BK prodloužením kolejnicového pásu v koleji tv. UIC60</t>
  </si>
  <si>
    <t>-1071684535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</si>
  <si>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</si>
  <si>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19</t>
  </si>
  <si>
    <t>5910040230</t>
  </si>
  <si>
    <t>Umožnění volné dilatace kolejnice bez demontáže nebo montáže upevňovadel s osazením a odstraněním kluzných podložek rozdělení pražců "u"</t>
  </si>
  <si>
    <t>-2142285308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</si>
  <si>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</si>
  <si>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</si>
  <si>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20</t>
  </si>
  <si>
    <t>5905023010</t>
  </si>
  <si>
    <t>Úprava povrchu stezky rozprostřením štěrkodrtě do 3 cm</t>
  </si>
  <si>
    <t>m2</t>
  </si>
  <si>
    <t>-1347663349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</si>
  <si>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</si>
  <si>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5905095040</t>
  </si>
  <si>
    <t>Úprava kolejového lože ojediněle ručně ve výhybce lože zapuštěné</t>
  </si>
  <si>
    <t>-1557506805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</si>
  <si>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</si>
  <si>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PS-02 - Ostatní</t>
  </si>
  <si>
    <t>SO-02.1 - Manipulace, přepravy, poplatky</t>
  </si>
  <si>
    <t>OST - Ostatní</t>
  </si>
  <si>
    <t>OST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</si>
  <si>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</si>
  <si>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</si>
  <si>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512</t>
  </si>
  <si>
    <t>-1433088784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</si>
  <si>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</si>
  <si>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</si>
  <si>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12,272       "VPS pražce na skládku"</t>
  </si>
  <si>
    <t>50               "štěrk na skládku"</t>
  </si>
  <si>
    <t>9902300500</t>
  </si>
  <si>
    <t>Doprava jednosměrná (např. nakupovaného materiálu) mechanizací o nosnosti přes 3,5 t sypanin (kameniva, písku, suti, dlažebních kostek, atd.) do 60 km</t>
  </si>
  <si>
    <t>-43041858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</si>
  <si>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</si>
  <si>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67          "Štěrk 32/63"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</si>
  <si>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</si>
  <si>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</si>
  <si>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1692367068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</si>
  <si>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</si>
  <si>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17,285      "Srdcopvková část z DT Prostějov do žst. Vranovice"</t>
  </si>
  <si>
    <t>9902900100</t>
  </si>
  <si>
    <t>Naložení sypanin, drobného kusového materiálu, suti</t>
  </si>
  <si>
    <t>-2142052465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</si>
  <si>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</si>
  <si>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12,272      "Naložení bet. pražců k likvidaci"</t>
  </si>
  <si>
    <t>9902900400</t>
  </si>
  <si>
    <t>Složení objemnějšího kusového materiálu, vybouraných hmot</t>
  </si>
  <si>
    <t>-365581576</t>
  </si>
  <si>
    <t>Složení objemnějšího kusového materiálu, vybouraných hmot    Poznámka: 1. Ceny jsou určeny pro skládání materiálu z vlastních zásob objednatele.</t>
  </si>
  <si>
    <t>17,285       "složení srdcovkové části z DT Prostějov"</t>
  </si>
  <si>
    <t>9903100100</t>
  </si>
  <si>
    <t>Přeprava mechanizace na místo prováděných prací o hmotnosti do 12 t přes 50 do 100 km</t>
  </si>
  <si>
    <t>-501824656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</si>
  <si>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</si>
  <si>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</si>
  <si>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</si>
  <si>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-1245397619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</si>
  <si>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</si>
  <si>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9909000110</t>
  </si>
  <si>
    <t>Poplatek za uložení výzisku ze štěrkového lože nekontaminovaného</t>
  </si>
  <si>
    <t>921165412</t>
  </si>
  <si>
    <t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</si>
  <si>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</si>
  <si>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</si>
  <si>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-1373259339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</si>
  <si>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</si>
  <si>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SO-02.2 - VON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</si>
  <si>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</si>
  <si>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</si>
  <si>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</si>
  <si>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</si>
  <si>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</si>
  <si>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</si>
  <si>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-1644623531</t>
  </si>
  <si>
    <t>022101011</t>
  </si>
  <si>
    <t>Geodetické práce Geodetické práce v průběhu opravy</t>
  </si>
  <si>
    <t>1807691574</t>
  </si>
  <si>
    <t>022101021</t>
  </si>
  <si>
    <t>Geodetické práce Geodetické práce po ukončení opravy</t>
  </si>
  <si>
    <t>-1107955007</t>
  </si>
  <si>
    <t>022111011</t>
  </si>
  <si>
    <t>Geodetické práce Kontrola PPK při směrové a výškové úpravě koleje zaměřením APK trať dvoukolejná</t>
  </si>
  <si>
    <t>km</t>
  </si>
  <si>
    <t>-409780786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</si>
  <si>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</si>
  <si>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</si>
  <si>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</si>
  <si>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hod</t>
  </si>
  <si>
    <t>-1790323987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</si>
  <si>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</si>
  <si>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</si>
  <si>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023112011</t>
  </si>
  <si>
    <t>Projektové práce Technický projekt zajištění PPK bez optimalizace nivelety/osy koleje trať dvoukolejná zajištění PPK</t>
  </si>
  <si>
    <t>-1097927739</t>
  </si>
  <si>
    <t>Projektové práce Technický projekt zajištění PPK bez optimalizace nivelety/osy koleje trať dvoukolejná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</si>
  <si>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024101001</t>
  </si>
  <si>
    <t>Inženýrská činnost střežení pracovní skupiny zaměstnanců</t>
  </si>
  <si>
    <t>-611551763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</si>
  <si>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</si>
  <si>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</si>
  <si>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954439422</t>
  </si>
  <si>
    <t>Poznámka k položce:_x000D_
Základna pro výpočet - ZRN</t>
  </si>
  <si>
    <t>033121011</t>
  </si>
  <si>
    <t>Provozní vlivy Rušení prací železničním provozem širá trať nebo dopravny s kolejovým rozvětvením s počtem vlaků za směnu 8,5 hod. přes 25 do 50</t>
  </si>
  <si>
    <t>1273757397</t>
  </si>
  <si>
    <t>033131001</t>
  </si>
  <si>
    <t>Provozní vlivy Organizační zajištění prací při zřizování a udržování BK kolejí a výhybek</t>
  </si>
  <si>
    <t>-897269297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</si>
  <si>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</si>
  <si>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</si>
  <si>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</si>
  <si>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</si>
  <si>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-1108762383</t>
  </si>
  <si>
    <r>
      <t xml:space="preserve">Část srdcovková J60-1:12-500-I-ZMB3-b - Náhrada za PHS    </t>
    </r>
    <r>
      <rPr>
        <b/>
        <i/>
        <sz val="9"/>
        <color rgb="FFFF0000"/>
        <rFont val="Arial CE"/>
        <family val="2"/>
        <charset val="238"/>
      </rPr>
      <t>"CENA na základě předobjednávky, NEUPRAVOVAT"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</si>
</sst>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sz val="9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41" fillId="0" borderId="22" xfId="0" applyFont="1" applyBorder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4" fontId="40" fillId="3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02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14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19"/>
      <c r="BE5" s="211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15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19"/>
      <c r="BE6" s="212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2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2"/>
      <c r="BS8" s="16" t="s">
        <v>6</v>
      </c>
    </row>
    <row r="9" spans="1:74" s="1" customFormat="1" ht="14.45" customHeight="1">
      <c r="B9" s="19"/>
      <c r="AR9" s="19"/>
      <c r="BE9" s="212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12"/>
      <c r="BS10" s="16" t="s">
        <v>6</v>
      </c>
    </row>
    <row r="11" spans="1:74" s="1" customFormat="1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12"/>
      <c r="BS11" s="16" t="s">
        <v>6</v>
      </c>
    </row>
    <row r="12" spans="1:74" s="1" customFormat="1" ht="6.95" customHeight="1">
      <c r="B12" s="19"/>
      <c r="AR12" s="19"/>
      <c r="BE12" s="212"/>
      <c r="BS12" s="16" t="s">
        <v>6</v>
      </c>
    </row>
    <row r="13" spans="1:74" s="1" customFormat="1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12"/>
      <c r="BS13" s="16" t="s">
        <v>6</v>
      </c>
    </row>
    <row r="14" spans="1:74" ht="12.75">
      <c r="B14" s="19"/>
      <c r="E14" s="216" t="s">
        <v>29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27</v>
      </c>
      <c r="AN14" s="28" t="s">
        <v>29</v>
      </c>
      <c r="AR14" s="19"/>
      <c r="BE14" s="212"/>
      <c r="BS14" s="16" t="s">
        <v>6</v>
      </c>
    </row>
    <row r="15" spans="1:74" s="1" customFormat="1" ht="6.95" customHeight="1">
      <c r="B15" s="19"/>
      <c r="AR15" s="19"/>
      <c r="BE15" s="212"/>
      <c r="BS15" s="16" t="s">
        <v>3</v>
      </c>
    </row>
    <row r="16" spans="1:74" s="1" customFormat="1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12"/>
      <c r="BS16" s="16" t="s">
        <v>3</v>
      </c>
    </row>
    <row r="17" spans="1:71" s="1" customFormat="1" ht="18.399999999999999" customHeight="1">
      <c r="B17" s="19"/>
      <c r="E17" s="24" t="s">
        <v>26</v>
      </c>
      <c r="AK17" s="26" t="s">
        <v>27</v>
      </c>
      <c r="AN17" s="24" t="s">
        <v>1</v>
      </c>
      <c r="AR17" s="19"/>
      <c r="BE17" s="212"/>
      <c r="BS17" s="16" t="s">
        <v>31</v>
      </c>
    </row>
    <row r="18" spans="1:71" s="1" customFormat="1" ht="6.95" customHeight="1">
      <c r="B18" s="19"/>
      <c r="AR18" s="19"/>
      <c r="BE18" s="212"/>
      <c r="BS18" s="16" t="s">
        <v>6</v>
      </c>
    </row>
    <row r="19" spans="1:71" s="1" customFormat="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212"/>
      <c r="BS19" s="16" t="s">
        <v>6</v>
      </c>
    </row>
    <row r="20" spans="1:71" s="1" customFormat="1" ht="18.399999999999999" customHeight="1">
      <c r="B20" s="19"/>
      <c r="E20" s="24" t="s">
        <v>26</v>
      </c>
      <c r="AK20" s="26" t="s">
        <v>27</v>
      </c>
      <c r="AN20" s="24" t="s">
        <v>1</v>
      </c>
      <c r="AR20" s="19"/>
      <c r="BE20" s="212"/>
      <c r="BS20" s="16" t="s">
        <v>31</v>
      </c>
    </row>
    <row r="21" spans="1:71" s="1" customFormat="1" ht="6.95" customHeight="1">
      <c r="B21" s="19"/>
      <c r="AR21" s="19"/>
      <c r="BE21" s="212"/>
    </row>
    <row r="22" spans="1:71" s="1" customFormat="1" ht="12" customHeight="1">
      <c r="B22" s="19"/>
      <c r="D22" s="26" t="s">
        <v>33</v>
      </c>
      <c r="AR22" s="19"/>
      <c r="BE22" s="212"/>
    </row>
    <row r="23" spans="1:71" s="1" customFormat="1" ht="16.5" customHeight="1">
      <c r="B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9"/>
      <c r="BE23" s="212"/>
    </row>
    <row r="24" spans="1:71" s="1" customFormat="1" ht="6.95" customHeight="1">
      <c r="B24" s="19"/>
      <c r="AR24" s="19"/>
      <c r="BE24" s="212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2"/>
    </row>
    <row r="26" spans="1:71" s="2" customFormat="1" ht="25.9" customHeight="1">
      <c r="A26" s="31"/>
      <c r="B26" s="32"/>
      <c r="C26" s="31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9">
        <f>ROUND(AG94,2)</f>
        <v>1229400</v>
      </c>
      <c r="AL26" s="220"/>
      <c r="AM26" s="220"/>
      <c r="AN26" s="220"/>
      <c r="AO26" s="220"/>
      <c r="AP26" s="31"/>
      <c r="AQ26" s="31"/>
      <c r="AR26" s="32"/>
      <c r="BE26" s="212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12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21" t="s">
        <v>35</v>
      </c>
      <c r="M28" s="221"/>
      <c r="N28" s="221"/>
      <c r="O28" s="221"/>
      <c r="P28" s="221"/>
      <c r="Q28" s="31"/>
      <c r="R28" s="31"/>
      <c r="S28" s="31"/>
      <c r="T28" s="31"/>
      <c r="U28" s="31"/>
      <c r="V28" s="31"/>
      <c r="W28" s="221" t="s">
        <v>36</v>
      </c>
      <c r="X28" s="221"/>
      <c r="Y28" s="221"/>
      <c r="Z28" s="221"/>
      <c r="AA28" s="221"/>
      <c r="AB28" s="221"/>
      <c r="AC28" s="221"/>
      <c r="AD28" s="221"/>
      <c r="AE28" s="221"/>
      <c r="AF28" s="31"/>
      <c r="AG28" s="31"/>
      <c r="AH28" s="31"/>
      <c r="AI28" s="31"/>
      <c r="AJ28" s="31"/>
      <c r="AK28" s="221" t="s">
        <v>37</v>
      </c>
      <c r="AL28" s="221"/>
      <c r="AM28" s="221"/>
      <c r="AN28" s="221"/>
      <c r="AO28" s="221"/>
      <c r="AP28" s="31"/>
      <c r="AQ28" s="31"/>
      <c r="AR28" s="32"/>
      <c r="BE28" s="212"/>
    </row>
    <row r="29" spans="1:71" s="3" customFormat="1" ht="14.45" customHeight="1">
      <c r="B29" s="36"/>
      <c r="D29" s="26" t="s">
        <v>38</v>
      </c>
      <c r="F29" s="26" t="s">
        <v>39</v>
      </c>
      <c r="L29" s="204">
        <v>0.21</v>
      </c>
      <c r="M29" s="205"/>
      <c r="N29" s="205"/>
      <c r="O29" s="205"/>
      <c r="P29" s="205"/>
      <c r="W29" s="206">
        <f>ROUND(AZ94, 2)</f>
        <v>1229400</v>
      </c>
      <c r="X29" s="205"/>
      <c r="Y29" s="205"/>
      <c r="Z29" s="205"/>
      <c r="AA29" s="205"/>
      <c r="AB29" s="205"/>
      <c r="AC29" s="205"/>
      <c r="AD29" s="205"/>
      <c r="AE29" s="205"/>
      <c r="AK29" s="206">
        <f>ROUND(AV94, 2)</f>
        <v>258174</v>
      </c>
      <c r="AL29" s="205"/>
      <c r="AM29" s="205"/>
      <c r="AN29" s="205"/>
      <c r="AO29" s="205"/>
      <c r="AR29" s="36"/>
      <c r="BE29" s="213"/>
    </row>
    <row r="30" spans="1:71" s="3" customFormat="1" ht="14.45" customHeight="1">
      <c r="B30" s="36"/>
      <c r="F30" s="26" t="s">
        <v>40</v>
      </c>
      <c r="L30" s="204">
        <v>0.15</v>
      </c>
      <c r="M30" s="205"/>
      <c r="N30" s="205"/>
      <c r="O30" s="205"/>
      <c r="P30" s="205"/>
      <c r="W30" s="206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6">
        <f>ROUND(AW94, 2)</f>
        <v>0</v>
      </c>
      <c r="AL30" s="205"/>
      <c r="AM30" s="205"/>
      <c r="AN30" s="205"/>
      <c r="AO30" s="205"/>
      <c r="AR30" s="36"/>
      <c r="BE30" s="213"/>
    </row>
    <row r="31" spans="1:71" s="3" customFormat="1" ht="14.45" hidden="1" customHeight="1">
      <c r="B31" s="36"/>
      <c r="F31" s="26" t="s">
        <v>41</v>
      </c>
      <c r="L31" s="204">
        <v>0.21</v>
      </c>
      <c r="M31" s="205"/>
      <c r="N31" s="205"/>
      <c r="O31" s="205"/>
      <c r="P31" s="205"/>
      <c r="W31" s="206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6">
        <v>0</v>
      </c>
      <c r="AL31" s="205"/>
      <c r="AM31" s="205"/>
      <c r="AN31" s="205"/>
      <c r="AO31" s="205"/>
      <c r="AR31" s="36"/>
      <c r="BE31" s="213"/>
    </row>
    <row r="32" spans="1:71" s="3" customFormat="1" ht="14.45" hidden="1" customHeight="1">
      <c r="B32" s="36"/>
      <c r="F32" s="26" t="s">
        <v>42</v>
      </c>
      <c r="L32" s="204">
        <v>0.15</v>
      </c>
      <c r="M32" s="205"/>
      <c r="N32" s="205"/>
      <c r="O32" s="205"/>
      <c r="P32" s="205"/>
      <c r="W32" s="206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6">
        <v>0</v>
      </c>
      <c r="AL32" s="205"/>
      <c r="AM32" s="205"/>
      <c r="AN32" s="205"/>
      <c r="AO32" s="205"/>
      <c r="AR32" s="36"/>
      <c r="BE32" s="213"/>
    </row>
    <row r="33" spans="1:57" s="3" customFormat="1" ht="14.45" hidden="1" customHeight="1">
      <c r="B33" s="36"/>
      <c r="F33" s="26" t="s">
        <v>43</v>
      </c>
      <c r="L33" s="204">
        <v>0</v>
      </c>
      <c r="M33" s="205"/>
      <c r="N33" s="205"/>
      <c r="O33" s="205"/>
      <c r="P33" s="205"/>
      <c r="W33" s="206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6">
        <v>0</v>
      </c>
      <c r="AL33" s="205"/>
      <c r="AM33" s="205"/>
      <c r="AN33" s="205"/>
      <c r="AO33" s="205"/>
      <c r="AR33" s="36"/>
      <c r="BE33" s="213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12"/>
    </row>
    <row r="35" spans="1:57" s="2" customFormat="1" ht="25.9" customHeight="1">
      <c r="A35" s="31"/>
      <c r="B35" s="32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10" t="s">
        <v>46</v>
      </c>
      <c r="Y35" s="208"/>
      <c r="Z35" s="208"/>
      <c r="AA35" s="208"/>
      <c r="AB35" s="208"/>
      <c r="AC35" s="39"/>
      <c r="AD35" s="39"/>
      <c r="AE35" s="39"/>
      <c r="AF35" s="39"/>
      <c r="AG35" s="39"/>
      <c r="AH35" s="39"/>
      <c r="AI35" s="39"/>
      <c r="AJ35" s="39"/>
      <c r="AK35" s="207">
        <f>SUM(AK26:AK33)</f>
        <v>1487574</v>
      </c>
      <c r="AL35" s="208"/>
      <c r="AM35" s="208"/>
      <c r="AN35" s="208"/>
      <c r="AO35" s="209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49</v>
      </c>
      <c r="AI60" s="34"/>
      <c r="AJ60" s="34"/>
      <c r="AK60" s="34"/>
      <c r="AL60" s="34"/>
      <c r="AM60" s="44" t="s">
        <v>50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52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49</v>
      </c>
      <c r="AI75" s="34"/>
      <c r="AJ75" s="34"/>
      <c r="AK75" s="34"/>
      <c r="AL75" s="34"/>
      <c r="AM75" s="44" t="s">
        <v>50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004</v>
      </c>
      <c r="AR84" s="50"/>
    </row>
    <row r="85" spans="1:91" s="5" customFormat="1" ht="36.950000000000003" customHeight="1">
      <c r="B85" s="51"/>
      <c r="C85" s="52" t="s">
        <v>16</v>
      </c>
      <c r="L85" s="236" t="str">
        <f>K6</f>
        <v>Oprava výhybky č.5 v žst. Vranovice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TO Vranovice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38" t="str">
        <f>IF(AN8= "","",AN8)</f>
        <v>22. 2. 2021</v>
      </c>
      <c r="AN87" s="238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39" t="str">
        <f>IF(E17="","",E17)</f>
        <v xml:space="preserve"> </v>
      </c>
      <c r="AN89" s="240"/>
      <c r="AO89" s="240"/>
      <c r="AP89" s="240"/>
      <c r="AQ89" s="31"/>
      <c r="AR89" s="32"/>
      <c r="AS89" s="241" t="s">
        <v>54</v>
      </c>
      <c r="AT89" s="242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239" t="str">
        <f>IF(E20="","",E20)</f>
        <v xml:space="preserve"> </v>
      </c>
      <c r="AN90" s="240"/>
      <c r="AO90" s="240"/>
      <c r="AP90" s="240"/>
      <c r="AQ90" s="31"/>
      <c r="AR90" s="32"/>
      <c r="AS90" s="243"/>
      <c r="AT90" s="244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43"/>
      <c r="AT91" s="244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9" t="s">
        <v>55</v>
      </c>
      <c r="D92" s="230"/>
      <c r="E92" s="230"/>
      <c r="F92" s="230"/>
      <c r="G92" s="230"/>
      <c r="H92" s="59"/>
      <c r="I92" s="232" t="s">
        <v>56</v>
      </c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1" t="s">
        <v>57</v>
      </c>
      <c r="AH92" s="230"/>
      <c r="AI92" s="230"/>
      <c r="AJ92" s="230"/>
      <c r="AK92" s="230"/>
      <c r="AL92" s="230"/>
      <c r="AM92" s="230"/>
      <c r="AN92" s="232" t="s">
        <v>58</v>
      </c>
      <c r="AO92" s="230"/>
      <c r="AP92" s="233"/>
      <c r="AQ92" s="60" t="s">
        <v>59</v>
      </c>
      <c r="AR92" s="32"/>
      <c r="AS92" s="61" t="s">
        <v>60</v>
      </c>
      <c r="AT92" s="62" t="s">
        <v>61</v>
      </c>
      <c r="AU92" s="62" t="s">
        <v>62</v>
      </c>
      <c r="AV92" s="62" t="s">
        <v>63</v>
      </c>
      <c r="AW92" s="62" t="s">
        <v>64</v>
      </c>
      <c r="AX92" s="62" t="s">
        <v>65</v>
      </c>
      <c r="AY92" s="62" t="s">
        <v>66</v>
      </c>
      <c r="AZ92" s="62" t="s">
        <v>67</v>
      </c>
      <c r="BA92" s="62" t="s">
        <v>68</v>
      </c>
      <c r="BB92" s="62" t="s">
        <v>69</v>
      </c>
      <c r="BC92" s="62" t="s">
        <v>70</v>
      </c>
      <c r="BD92" s="63" t="s">
        <v>71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72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4">
        <f>ROUND(AG95+AG97,2)</f>
        <v>1229400</v>
      </c>
      <c r="AH94" s="234"/>
      <c r="AI94" s="234"/>
      <c r="AJ94" s="234"/>
      <c r="AK94" s="234"/>
      <c r="AL94" s="234"/>
      <c r="AM94" s="234"/>
      <c r="AN94" s="235">
        <f t="shared" ref="AN94:AN99" si="0">SUM(AG94,AT94)</f>
        <v>1487574</v>
      </c>
      <c r="AO94" s="235"/>
      <c r="AP94" s="235"/>
      <c r="AQ94" s="71" t="s">
        <v>1</v>
      </c>
      <c r="AR94" s="67"/>
      <c r="AS94" s="72">
        <f>ROUND(AS95+AS97,2)</f>
        <v>0</v>
      </c>
      <c r="AT94" s="73">
        <f t="shared" ref="AT94:AT99" si="1">ROUND(SUM(AV94:AW94),2)</f>
        <v>258174</v>
      </c>
      <c r="AU94" s="74">
        <f>ROUND(AU95+AU97,5)</f>
        <v>0</v>
      </c>
      <c r="AV94" s="73">
        <f>ROUND(AZ94*L29,2)</f>
        <v>258174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ROUND(AZ95+AZ97,2)</f>
        <v>1229400</v>
      </c>
      <c r="BA94" s="73">
        <f>ROUND(BA95+BA97,2)</f>
        <v>0</v>
      </c>
      <c r="BB94" s="73">
        <f>ROUND(BB95+BB97,2)</f>
        <v>0</v>
      </c>
      <c r="BC94" s="73">
        <f>ROUND(BC95+BC97,2)</f>
        <v>0</v>
      </c>
      <c r="BD94" s="75">
        <f>ROUND(BD95+BD97,2)</f>
        <v>0</v>
      </c>
      <c r="BS94" s="76" t="s">
        <v>73</v>
      </c>
      <c r="BT94" s="76" t="s">
        <v>74</v>
      </c>
      <c r="BU94" s="77" t="s">
        <v>75</v>
      </c>
      <c r="BV94" s="76" t="s">
        <v>76</v>
      </c>
      <c r="BW94" s="76" t="s">
        <v>4</v>
      </c>
      <c r="BX94" s="76" t="s">
        <v>77</v>
      </c>
      <c r="CL94" s="76" t="s">
        <v>1</v>
      </c>
    </row>
    <row r="95" spans="1:91" s="7" customFormat="1" ht="16.5" customHeight="1">
      <c r="B95" s="78"/>
      <c r="C95" s="79"/>
      <c r="D95" s="225" t="s">
        <v>78</v>
      </c>
      <c r="E95" s="225"/>
      <c r="F95" s="225"/>
      <c r="G95" s="225"/>
      <c r="H95" s="225"/>
      <c r="I95" s="80"/>
      <c r="J95" s="225" t="s">
        <v>79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8">
        <f>ROUND(AG96,2)</f>
        <v>1229400</v>
      </c>
      <c r="AH95" s="227"/>
      <c r="AI95" s="227"/>
      <c r="AJ95" s="227"/>
      <c r="AK95" s="227"/>
      <c r="AL95" s="227"/>
      <c r="AM95" s="227"/>
      <c r="AN95" s="226">
        <f t="shared" si="0"/>
        <v>1487574</v>
      </c>
      <c r="AO95" s="227"/>
      <c r="AP95" s="227"/>
      <c r="AQ95" s="81" t="s">
        <v>80</v>
      </c>
      <c r="AR95" s="78"/>
      <c r="AS95" s="82">
        <f>ROUND(AS96,2)</f>
        <v>0</v>
      </c>
      <c r="AT95" s="83">
        <f t="shared" si="1"/>
        <v>258174</v>
      </c>
      <c r="AU95" s="84">
        <f>ROUND(AU96,5)</f>
        <v>0</v>
      </c>
      <c r="AV95" s="83">
        <f>ROUND(AZ95*L29,2)</f>
        <v>258174</v>
      </c>
      <c r="AW95" s="83">
        <f>ROUND(BA95*L30,2)</f>
        <v>0</v>
      </c>
      <c r="AX95" s="83">
        <f>ROUND(BB95*L29,2)</f>
        <v>0</v>
      </c>
      <c r="AY95" s="83">
        <f>ROUND(BC95*L30,2)</f>
        <v>0</v>
      </c>
      <c r="AZ95" s="83">
        <f>ROUND(AZ96,2)</f>
        <v>1229400</v>
      </c>
      <c r="BA95" s="83">
        <f>ROUND(BA96,2)</f>
        <v>0</v>
      </c>
      <c r="BB95" s="83">
        <f>ROUND(BB96,2)</f>
        <v>0</v>
      </c>
      <c r="BC95" s="83">
        <f>ROUND(BC96,2)</f>
        <v>0</v>
      </c>
      <c r="BD95" s="85">
        <f>ROUND(BD96,2)</f>
        <v>0</v>
      </c>
      <c r="BS95" s="86" t="s">
        <v>73</v>
      </c>
      <c r="BT95" s="86" t="s">
        <v>81</v>
      </c>
      <c r="BU95" s="86" t="s">
        <v>75</v>
      </c>
      <c r="BV95" s="86" t="s">
        <v>76</v>
      </c>
      <c r="BW95" s="86" t="s">
        <v>82</v>
      </c>
      <c r="BX95" s="86" t="s">
        <v>4</v>
      </c>
      <c r="CL95" s="86" t="s">
        <v>1</v>
      </c>
      <c r="CM95" s="86" t="s">
        <v>83</v>
      </c>
    </row>
    <row r="96" spans="1:91" s="4" customFormat="1" ht="16.5" customHeight="1">
      <c r="A96" s="87" t="s">
        <v>84</v>
      </c>
      <c r="B96" s="50"/>
      <c r="C96" s="10"/>
      <c r="D96" s="10"/>
      <c r="E96" s="224" t="s">
        <v>85</v>
      </c>
      <c r="F96" s="224"/>
      <c r="G96" s="224"/>
      <c r="H96" s="224"/>
      <c r="I96" s="224"/>
      <c r="J96" s="10"/>
      <c r="K96" s="224" t="s">
        <v>86</v>
      </c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24"/>
      <c r="Z96" s="224"/>
      <c r="AA96" s="224"/>
      <c r="AB96" s="224"/>
      <c r="AC96" s="224"/>
      <c r="AD96" s="224"/>
      <c r="AE96" s="224"/>
      <c r="AF96" s="224"/>
      <c r="AG96" s="222">
        <f>'SO-01.1 - Výměna srdcovko...'!J32</f>
        <v>1229400</v>
      </c>
      <c r="AH96" s="223"/>
      <c r="AI96" s="223"/>
      <c r="AJ96" s="223"/>
      <c r="AK96" s="223"/>
      <c r="AL96" s="223"/>
      <c r="AM96" s="223"/>
      <c r="AN96" s="222">
        <f t="shared" si="0"/>
        <v>1487574</v>
      </c>
      <c r="AO96" s="223"/>
      <c r="AP96" s="223"/>
      <c r="AQ96" s="88" t="s">
        <v>87</v>
      </c>
      <c r="AR96" s="50"/>
      <c r="AS96" s="89">
        <v>0</v>
      </c>
      <c r="AT96" s="90">
        <f t="shared" si="1"/>
        <v>258174</v>
      </c>
      <c r="AU96" s="91">
        <f>'SO-01.1 - Výměna srdcovko...'!P122</f>
        <v>0</v>
      </c>
      <c r="AV96" s="90">
        <f>'SO-01.1 - Výměna srdcovko...'!J35</f>
        <v>258174</v>
      </c>
      <c r="AW96" s="90">
        <f>'SO-01.1 - Výměna srdcovko...'!J36</f>
        <v>0</v>
      </c>
      <c r="AX96" s="90">
        <f>'SO-01.1 - Výměna srdcovko...'!J37</f>
        <v>0</v>
      </c>
      <c r="AY96" s="90">
        <f>'SO-01.1 - Výměna srdcovko...'!J38</f>
        <v>0</v>
      </c>
      <c r="AZ96" s="90">
        <f>'SO-01.1 - Výměna srdcovko...'!F35</f>
        <v>1229400</v>
      </c>
      <c r="BA96" s="90">
        <f>'SO-01.1 - Výměna srdcovko...'!F36</f>
        <v>0</v>
      </c>
      <c r="BB96" s="90">
        <f>'SO-01.1 - Výměna srdcovko...'!F37</f>
        <v>0</v>
      </c>
      <c r="BC96" s="90">
        <f>'SO-01.1 - Výměna srdcovko...'!F38</f>
        <v>0</v>
      </c>
      <c r="BD96" s="92">
        <f>'SO-01.1 - Výměna srdcovko...'!F39</f>
        <v>0</v>
      </c>
      <c r="BT96" s="24" t="s">
        <v>83</v>
      </c>
      <c r="BV96" s="24" t="s">
        <v>76</v>
      </c>
      <c r="BW96" s="24" t="s">
        <v>88</v>
      </c>
      <c r="BX96" s="24" t="s">
        <v>82</v>
      </c>
      <c r="CL96" s="24" t="s">
        <v>1</v>
      </c>
    </row>
    <row r="97" spans="1:91" s="7" customFormat="1" ht="16.5" customHeight="1">
      <c r="B97" s="78"/>
      <c r="C97" s="79"/>
      <c r="D97" s="225" t="s">
        <v>89</v>
      </c>
      <c r="E97" s="225"/>
      <c r="F97" s="225"/>
      <c r="G97" s="225"/>
      <c r="H97" s="225"/>
      <c r="I97" s="80"/>
      <c r="J97" s="225" t="s">
        <v>90</v>
      </c>
      <c r="K97" s="225"/>
      <c r="L97" s="225"/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25"/>
      <c r="AG97" s="228">
        <f>ROUND(SUM(AG98:AG99),2)</f>
        <v>0</v>
      </c>
      <c r="AH97" s="227"/>
      <c r="AI97" s="227"/>
      <c r="AJ97" s="227"/>
      <c r="AK97" s="227"/>
      <c r="AL97" s="227"/>
      <c r="AM97" s="227"/>
      <c r="AN97" s="226">
        <f t="shared" si="0"/>
        <v>0</v>
      </c>
      <c r="AO97" s="227"/>
      <c r="AP97" s="227"/>
      <c r="AQ97" s="81" t="s">
        <v>80</v>
      </c>
      <c r="AR97" s="78"/>
      <c r="AS97" s="82">
        <f>ROUND(SUM(AS98:AS99),2)</f>
        <v>0</v>
      </c>
      <c r="AT97" s="83">
        <f t="shared" si="1"/>
        <v>0</v>
      </c>
      <c r="AU97" s="84">
        <f>ROUND(SUM(AU98:AU99),5)</f>
        <v>0</v>
      </c>
      <c r="AV97" s="83">
        <f>ROUND(AZ97*L29,2)</f>
        <v>0</v>
      </c>
      <c r="AW97" s="83">
        <f>ROUND(BA97*L30,2)</f>
        <v>0</v>
      </c>
      <c r="AX97" s="83">
        <f>ROUND(BB97*L29,2)</f>
        <v>0</v>
      </c>
      <c r="AY97" s="83">
        <f>ROUND(BC97*L30,2)</f>
        <v>0</v>
      </c>
      <c r="AZ97" s="83">
        <f>ROUND(SUM(AZ98:AZ99),2)</f>
        <v>0</v>
      </c>
      <c r="BA97" s="83">
        <f>ROUND(SUM(BA98:BA99),2)</f>
        <v>0</v>
      </c>
      <c r="BB97" s="83">
        <f>ROUND(SUM(BB98:BB99),2)</f>
        <v>0</v>
      </c>
      <c r="BC97" s="83">
        <f>ROUND(SUM(BC98:BC99),2)</f>
        <v>0</v>
      </c>
      <c r="BD97" s="85">
        <f>ROUND(SUM(BD98:BD99),2)</f>
        <v>0</v>
      </c>
      <c r="BS97" s="86" t="s">
        <v>73</v>
      </c>
      <c r="BT97" s="86" t="s">
        <v>81</v>
      </c>
      <c r="BU97" s="86" t="s">
        <v>75</v>
      </c>
      <c r="BV97" s="86" t="s">
        <v>76</v>
      </c>
      <c r="BW97" s="86" t="s">
        <v>91</v>
      </c>
      <c r="BX97" s="86" t="s">
        <v>4</v>
      </c>
      <c r="CL97" s="86" t="s">
        <v>1</v>
      </c>
      <c r="CM97" s="86" t="s">
        <v>83</v>
      </c>
    </row>
    <row r="98" spans="1:91" s="4" customFormat="1" ht="16.5" customHeight="1">
      <c r="A98" s="87" t="s">
        <v>84</v>
      </c>
      <c r="B98" s="50"/>
      <c r="C98" s="10"/>
      <c r="D98" s="10"/>
      <c r="E98" s="224" t="s">
        <v>92</v>
      </c>
      <c r="F98" s="224"/>
      <c r="G98" s="224"/>
      <c r="H98" s="224"/>
      <c r="I98" s="224"/>
      <c r="J98" s="10"/>
      <c r="K98" s="224" t="s">
        <v>93</v>
      </c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24"/>
      <c r="Z98" s="224"/>
      <c r="AA98" s="224"/>
      <c r="AB98" s="224"/>
      <c r="AC98" s="224"/>
      <c r="AD98" s="224"/>
      <c r="AE98" s="224"/>
      <c r="AF98" s="224"/>
      <c r="AG98" s="222">
        <f>'SO-02.1 - Manipulace, pře...'!J32</f>
        <v>0</v>
      </c>
      <c r="AH98" s="223"/>
      <c r="AI98" s="223"/>
      <c r="AJ98" s="223"/>
      <c r="AK98" s="223"/>
      <c r="AL98" s="223"/>
      <c r="AM98" s="223"/>
      <c r="AN98" s="222">
        <f t="shared" si="0"/>
        <v>0</v>
      </c>
      <c r="AO98" s="223"/>
      <c r="AP98" s="223"/>
      <c r="AQ98" s="88" t="s">
        <v>87</v>
      </c>
      <c r="AR98" s="50"/>
      <c r="AS98" s="89">
        <v>0</v>
      </c>
      <c r="AT98" s="90">
        <f t="shared" si="1"/>
        <v>0</v>
      </c>
      <c r="AU98" s="91">
        <f>'SO-02.1 - Manipulace, pře...'!P121</f>
        <v>0</v>
      </c>
      <c r="AV98" s="90">
        <f>'SO-02.1 - Manipulace, pře...'!J35</f>
        <v>0</v>
      </c>
      <c r="AW98" s="90">
        <f>'SO-02.1 - Manipulace, pře...'!J36</f>
        <v>0</v>
      </c>
      <c r="AX98" s="90">
        <f>'SO-02.1 - Manipulace, pře...'!J37</f>
        <v>0</v>
      </c>
      <c r="AY98" s="90">
        <f>'SO-02.1 - Manipulace, pře...'!J38</f>
        <v>0</v>
      </c>
      <c r="AZ98" s="90">
        <f>'SO-02.1 - Manipulace, pře...'!F35</f>
        <v>0</v>
      </c>
      <c r="BA98" s="90">
        <f>'SO-02.1 - Manipulace, pře...'!F36</f>
        <v>0</v>
      </c>
      <c r="BB98" s="90">
        <f>'SO-02.1 - Manipulace, pře...'!F37</f>
        <v>0</v>
      </c>
      <c r="BC98" s="90">
        <f>'SO-02.1 - Manipulace, pře...'!F38</f>
        <v>0</v>
      </c>
      <c r="BD98" s="92">
        <f>'SO-02.1 - Manipulace, pře...'!F39</f>
        <v>0</v>
      </c>
      <c r="BT98" s="24" t="s">
        <v>83</v>
      </c>
      <c r="BV98" s="24" t="s">
        <v>76</v>
      </c>
      <c r="BW98" s="24" t="s">
        <v>94</v>
      </c>
      <c r="BX98" s="24" t="s">
        <v>91</v>
      </c>
      <c r="CL98" s="24" t="s">
        <v>1</v>
      </c>
    </row>
    <row r="99" spans="1:91" s="4" customFormat="1" ht="16.5" customHeight="1">
      <c r="A99" s="87" t="s">
        <v>84</v>
      </c>
      <c r="B99" s="50"/>
      <c r="C99" s="10"/>
      <c r="D99" s="10"/>
      <c r="E99" s="224" t="s">
        <v>95</v>
      </c>
      <c r="F99" s="224"/>
      <c r="G99" s="224"/>
      <c r="H99" s="224"/>
      <c r="I99" s="224"/>
      <c r="J99" s="10"/>
      <c r="K99" s="224" t="s">
        <v>96</v>
      </c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  <c r="AC99" s="224"/>
      <c r="AD99" s="224"/>
      <c r="AE99" s="224"/>
      <c r="AF99" s="224"/>
      <c r="AG99" s="222">
        <f>'SO-02.2 - VON'!J32</f>
        <v>0</v>
      </c>
      <c r="AH99" s="223"/>
      <c r="AI99" s="223"/>
      <c r="AJ99" s="223"/>
      <c r="AK99" s="223"/>
      <c r="AL99" s="223"/>
      <c r="AM99" s="223"/>
      <c r="AN99" s="222">
        <f t="shared" si="0"/>
        <v>0</v>
      </c>
      <c r="AO99" s="223"/>
      <c r="AP99" s="223"/>
      <c r="AQ99" s="88" t="s">
        <v>87</v>
      </c>
      <c r="AR99" s="50"/>
      <c r="AS99" s="93">
        <v>0</v>
      </c>
      <c r="AT99" s="94">
        <f t="shared" si="1"/>
        <v>0</v>
      </c>
      <c r="AU99" s="95">
        <f>'SO-02.2 - VON'!P121</f>
        <v>0</v>
      </c>
      <c r="AV99" s="94">
        <f>'SO-02.2 - VON'!J35</f>
        <v>0</v>
      </c>
      <c r="AW99" s="94">
        <f>'SO-02.2 - VON'!J36</f>
        <v>0</v>
      </c>
      <c r="AX99" s="94">
        <f>'SO-02.2 - VON'!J37</f>
        <v>0</v>
      </c>
      <c r="AY99" s="94">
        <f>'SO-02.2 - VON'!J38</f>
        <v>0</v>
      </c>
      <c r="AZ99" s="94">
        <f>'SO-02.2 - VON'!F35</f>
        <v>0</v>
      </c>
      <c r="BA99" s="94">
        <f>'SO-02.2 - VON'!F36</f>
        <v>0</v>
      </c>
      <c r="BB99" s="94">
        <f>'SO-02.2 - VON'!F37</f>
        <v>0</v>
      </c>
      <c r="BC99" s="94">
        <f>'SO-02.2 - VON'!F38</f>
        <v>0</v>
      </c>
      <c r="BD99" s="96">
        <f>'SO-02.2 - VON'!F39</f>
        <v>0</v>
      </c>
      <c r="BT99" s="24" t="s">
        <v>83</v>
      </c>
      <c r="BV99" s="24" t="s">
        <v>76</v>
      </c>
      <c r="BW99" s="24" t="s">
        <v>97</v>
      </c>
      <c r="BX99" s="24" t="s">
        <v>91</v>
      </c>
      <c r="CL99" s="24" t="s">
        <v>1</v>
      </c>
    </row>
    <row r="100" spans="1:91" s="2" customFormat="1" ht="30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mergeCells count="58"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E96:I96"/>
    <mergeCell ref="D97:H97"/>
    <mergeCell ref="J97:AF97"/>
    <mergeCell ref="AN97:AP97"/>
    <mergeCell ref="AG97:AM97"/>
    <mergeCell ref="E98:I98"/>
    <mergeCell ref="K98:AF98"/>
    <mergeCell ref="AN99:AP99"/>
    <mergeCell ref="AG99:AM99"/>
    <mergeCell ref="E99:I99"/>
    <mergeCell ref="K99:AF99"/>
    <mergeCell ref="AK30:AO30"/>
    <mergeCell ref="W30:AE30"/>
    <mergeCell ref="L30:P30"/>
    <mergeCell ref="W31:AE31"/>
    <mergeCell ref="AG98:AM98"/>
    <mergeCell ref="AN98:AP98"/>
    <mergeCell ref="K96:AF96"/>
    <mergeCell ref="AN96:AP96"/>
    <mergeCell ref="AG96:AM96"/>
    <mergeCell ref="L85:AO85"/>
    <mergeCell ref="AM87:AN87"/>
    <mergeCell ref="AM89:AP89"/>
    <mergeCell ref="AK26:AO26"/>
    <mergeCell ref="L28:P28"/>
    <mergeCell ref="W28:AE28"/>
    <mergeCell ref="AK28:AO28"/>
    <mergeCell ref="AK29:AO29"/>
    <mergeCell ref="W29:AE29"/>
    <mergeCell ref="L29:P29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SO-01.1 - Výměna srdcovko...'!C2" display="/"/>
    <hyperlink ref="A98" location="'SO-02.1 - Manipulace, pře...'!C2" display="/"/>
    <hyperlink ref="A99" location="'SO-02.2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topLeftCell="A87" workbookViewId="0">
      <selection activeCell="F154" sqref="F15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88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hidden="1" customHeight="1">
      <c r="B4" s="19"/>
      <c r="D4" s="20" t="s">
        <v>98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6" t="str">
        <f>'Rekapitulace stavby'!K6</f>
        <v>Oprava výhybky č.5 v žst. Vranovice</v>
      </c>
      <c r="F7" s="247"/>
      <c r="G7" s="247"/>
      <c r="H7" s="247"/>
      <c r="L7" s="19"/>
    </row>
    <row r="8" spans="1:46" s="1" customFormat="1" ht="12" hidden="1" customHeight="1">
      <c r="B8" s="19"/>
      <c r="D8" s="26" t="s">
        <v>99</v>
      </c>
      <c r="L8" s="19"/>
    </row>
    <row r="9" spans="1:46" s="2" customFormat="1" ht="16.5" hidden="1" customHeight="1">
      <c r="A9" s="31"/>
      <c r="B9" s="32"/>
      <c r="C9" s="31"/>
      <c r="D9" s="31"/>
      <c r="E9" s="246" t="s">
        <v>100</v>
      </c>
      <c r="F9" s="245"/>
      <c r="G9" s="245"/>
      <c r="H9" s="24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101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36" t="s">
        <v>102</v>
      </c>
      <c r="F11" s="245"/>
      <c r="G11" s="245"/>
      <c r="H11" s="24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22. 2. 2021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tr">
        <f>IF('Rekapitulace stavby'!AN10="","",'Rekapitulace stavby'!AN10)</f>
        <v/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tr">
        <f>IF('Rekapitulace stavby'!E11="","",'Rekapitulace stavby'!E11)</f>
        <v xml:space="preserve"> </v>
      </c>
      <c r="F17" s="31"/>
      <c r="G17" s="31"/>
      <c r="H17" s="31"/>
      <c r="I17" s="26" t="s">
        <v>27</v>
      </c>
      <c r="J17" s="24" t="str">
        <f>IF('Rekapitulace stavby'!AN11="","",'Rekapitulace stavby'!AN11)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28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48" t="str">
        <f>'Rekapitulace stavby'!E14</f>
        <v>Vyplň údaj</v>
      </c>
      <c r="F20" s="214"/>
      <c r="G20" s="214"/>
      <c r="H20" s="214"/>
      <c r="I20" s="26" t="s">
        <v>27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30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27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32</v>
      </c>
      <c r="E25" s="31"/>
      <c r="F25" s="31"/>
      <c r="G25" s="31"/>
      <c r="H25" s="31"/>
      <c r="I25" s="26" t="s">
        <v>25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27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33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18" t="s">
        <v>1</v>
      </c>
      <c r="F29" s="218"/>
      <c r="G29" s="218"/>
      <c r="H29" s="218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34</v>
      </c>
      <c r="E32" s="31"/>
      <c r="F32" s="31"/>
      <c r="G32" s="31"/>
      <c r="H32" s="31"/>
      <c r="I32" s="31"/>
      <c r="J32" s="70">
        <f>ROUND(J122, 2)</f>
        <v>1229400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36</v>
      </c>
      <c r="G34" s="31"/>
      <c r="H34" s="31"/>
      <c r="I34" s="35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38</v>
      </c>
      <c r="E35" s="26" t="s">
        <v>39</v>
      </c>
      <c r="F35" s="103">
        <f>ROUND((SUM(BE122:BE183)),  2)</f>
        <v>1229400</v>
      </c>
      <c r="G35" s="31"/>
      <c r="H35" s="31"/>
      <c r="I35" s="104">
        <v>0.21</v>
      </c>
      <c r="J35" s="103">
        <f>ROUND(((SUM(BE122:BE183))*I35),  2)</f>
        <v>258174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40</v>
      </c>
      <c r="F36" s="103">
        <f>ROUND((SUM(BF122:BF183)),  2)</f>
        <v>0</v>
      </c>
      <c r="G36" s="31"/>
      <c r="H36" s="31"/>
      <c r="I36" s="104">
        <v>0.15</v>
      </c>
      <c r="J36" s="103">
        <f>ROUND(((SUM(BF122:BF183))*I36),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103">
        <f>ROUND((SUM(BG122:BG183)),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42</v>
      </c>
      <c r="F38" s="103">
        <f>ROUND((SUM(BH122:BH183)),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43</v>
      </c>
      <c r="F39" s="103">
        <f>ROUND((SUM(BI122:BI183)),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44</v>
      </c>
      <c r="E41" s="59"/>
      <c r="F41" s="59"/>
      <c r="G41" s="107" t="s">
        <v>45</v>
      </c>
      <c r="H41" s="108" t="s">
        <v>46</v>
      </c>
      <c r="I41" s="59"/>
      <c r="J41" s="109">
        <f>SUM(J32:J39)</f>
        <v>1487574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1"/>
      <c r="B61" s="32"/>
      <c r="C61" s="31"/>
      <c r="D61" s="44" t="s">
        <v>49</v>
      </c>
      <c r="E61" s="34"/>
      <c r="F61" s="111" t="s">
        <v>50</v>
      </c>
      <c r="G61" s="44" t="s">
        <v>49</v>
      </c>
      <c r="H61" s="34"/>
      <c r="I61" s="34"/>
      <c r="J61" s="112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1"/>
      <c r="B76" s="32"/>
      <c r="C76" s="31"/>
      <c r="D76" s="44" t="s">
        <v>49</v>
      </c>
      <c r="E76" s="34"/>
      <c r="F76" s="111" t="s">
        <v>50</v>
      </c>
      <c r="G76" s="44" t="s">
        <v>49</v>
      </c>
      <c r="H76" s="34"/>
      <c r="I76" s="34"/>
      <c r="J76" s="112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6" t="str">
        <f>E7</f>
        <v>Oprava výhybky č.5 v žst. Vranovice</v>
      </c>
      <c r="F85" s="247"/>
      <c r="G85" s="247"/>
      <c r="H85" s="24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99</v>
      </c>
      <c r="L86" s="19"/>
    </row>
    <row r="87" spans="1:31" s="2" customFormat="1" ht="16.5" customHeight="1">
      <c r="A87" s="31"/>
      <c r="B87" s="32"/>
      <c r="C87" s="31"/>
      <c r="D87" s="31"/>
      <c r="E87" s="246" t="s">
        <v>100</v>
      </c>
      <c r="F87" s="245"/>
      <c r="G87" s="245"/>
      <c r="H87" s="24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101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36" t="str">
        <f>E11</f>
        <v>SO-01.1 - Výměna srdcovkové části</v>
      </c>
      <c r="F89" s="245"/>
      <c r="G89" s="245"/>
      <c r="H89" s="24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TO Vranovice</v>
      </c>
      <c r="G91" s="31"/>
      <c r="H91" s="31"/>
      <c r="I91" s="26" t="s">
        <v>22</v>
      </c>
      <c r="J91" s="54" t="str">
        <f>IF(J14="","",J14)</f>
        <v>22. 2. 2021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 xml:space="preserve"> </v>
      </c>
      <c r="G93" s="31"/>
      <c r="H93" s="31"/>
      <c r="I93" s="26" t="s">
        <v>30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1"/>
      <c r="E94" s="31"/>
      <c r="F94" s="24" t="str">
        <f>IF(E20="","",E20)</f>
        <v>Vyplň údaj</v>
      </c>
      <c r="G94" s="31"/>
      <c r="H94" s="31"/>
      <c r="I94" s="26" t="s">
        <v>32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106</v>
      </c>
      <c r="D98" s="31"/>
      <c r="E98" s="31"/>
      <c r="F98" s="31"/>
      <c r="G98" s="31"/>
      <c r="H98" s="31"/>
      <c r="I98" s="31"/>
      <c r="J98" s="70">
        <f>J122</f>
        <v>1229400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J123</f>
        <v>1229400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J124</f>
        <v>1229400</v>
      </c>
      <c r="L100" s="120"/>
    </row>
    <row r="101" spans="1:47" s="2" customFormat="1" ht="21.75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110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1"/>
      <c r="D110" s="31"/>
      <c r="E110" s="246" t="str">
        <f>E7</f>
        <v>Oprava výhybky č.5 v žst. Vranovice</v>
      </c>
      <c r="F110" s="247"/>
      <c r="G110" s="247"/>
      <c r="H110" s="247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9"/>
      <c r="C111" s="26" t="s">
        <v>99</v>
      </c>
      <c r="L111" s="19"/>
    </row>
    <row r="112" spans="1:47" s="2" customFormat="1" ht="16.5" customHeight="1">
      <c r="A112" s="31"/>
      <c r="B112" s="32"/>
      <c r="C112" s="31"/>
      <c r="D112" s="31"/>
      <c r="E112" s="246" t="s">
        <v>100</v>
      </c>
      <c r="F112" s="245"/>
      <c r="G112" s="245"/>
      <c r="H112" s="245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101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36" t="str">
        <f>E11</f>
        <v>SO-01.1 - Výměna srdcovkové části</v>
      </c>
      <c r="F114" s="245"/>
      <c r="G114" s="245"/>
      <c r="H114" s="245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F14</f>
        <v>TO Vranovice</v>
      </c>
      <c r="G116" s="31"/>
      <c r="H116" s="31"/>
      <c r="I116" s="26" t="s">
        <v>22</v>
      </c>
      <c r="J116" s="54" t="str">
        <f>IF(J14="","",J14)</f>
        <v>22. 2. 2021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E17</f>
        <v xml:space="preserve"> </v>
      </c>
      <c r="G118" s="31"/>
      <c r="H118" s="31"/>
      <c r="I118" s="26" t="s">
        <v>30</v>
      </c>
      <c r="J118" s="29" t="str">
        <f>E23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28</v>
      </c>
      <c r="D119" s="31"/>
      <c r="E119" s="31"/>
      <c r="F119" s="24" t="str">
        <f>IF(E20="","",E20)</f>
        <v>Vyplň údaj</v>
      </c>
      <c r="G119" s="31"/>
      <c r="H119" s="31"/>
      <c r="I119" s="26" t="s">
        <v>32</v>
      </c>
      <c r="J119" s="29" t="str">
        <f>E26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24"/>
      <c r="B121" s="125"/>
      <c r="C121" s="126" t="s">
        <v>111</v>
      </c>
      <c r="D121" s="127" t="s">
        <v>59</v>
      </c>
      <c r="E121" s="127" t="s">
        <v>55</v>
      </c>
      <c r="F121" s="127" t="s">
        <v>56</v>
      </c>
      <c r="G121" s="127" t="s">
        <v>112</v>
      </c>
      <c r="H121" s="127" t="s">
        <v>113</v>
      </c>
      <c r="I121" s="127" t="s">
        <v>114</v>
      </c>
      <c r="J121" s="128" t="s">
        <v>105</v>
      </c>
      <c r="K121" s="129" t="s">
        <v>115</v>
      </c>
      <c r="L121" s="130"/>
      <c r="M121" s="61" t="s">
        <v>1</v>
      </c>
      <c r="N121" s="62" t="s">
        <v>38</v>
      </c>
      <c r="O121" s="62" t="s">
        <v>116</v>
      </c>
      <c r="P121" s="62" t="s">
        <v>117</v>
      </c>
      <c r="Q121" s="62" t="s">
        <v>118</v>
      </c>
      <c r="R121" s="62" t="s">
        <v>119</v>
      </c>
      <c r="S121" s="62" t="s">
        <v>120</v>
      </c>
      <c r="T121" s="63" t="s">
        <v>121</v>
      </c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</row>
    <row r="122" spans="1:65" s="2" customFormat="1" ht="22.9" customHeight="1">
      <c r="A122" s="31"/>
      <c r="B122" s="32"/>
      <c r="C122" s="68" t="s">
        <v>122</v>
      </c>
      <c r="D122" s="31"/>
      <c r="E122" s="31"/>
      <c r="F122" s="31"/>
      <c r="G122" s="31"/>
      <c r="H122" s="31"/>
      <c r="I122" s="31"/>
      <c r="J122" s="131">
        <f>BK122</f>
        <v>1229400</v>
      </c>
      <c r="K122" s="31"/>
      <c r="L122" s="32"/>
      <c r="M122" s="64"/>
      <c r="N122" s="55"/>
      <c r="O122" s="65"/>
      <c r="P122" s="132">
        <f>P123</f>
        <v>0</v>
      </c>
      <c r="Q122" s="65"/>
      <c r="R122" s="132">
        <f>R123</f>
        <v>84.284999999999997</v>
      </c>
      <c r="S122" s="65"/>
      <c r="T122" s="133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73</v>
      </c>
      <c r="AU122" s="16" t="s">
        <v>107</v>
      </c>
      <c r="BK122" s="134">
        <f>BK123</f>
        <v>1229400</v>
      </c>
    </row>
    <row r="123" spans="1:65" s="12" customFormat="1" ht="25.9" customHeight="1">
      <c r="B123" s="135"/>
      <c r="D123" s="136" t="s">
        <v>73</v>
      </c>
      <c r="E123" s="137" t="s">
        <v>123</v>
      </c>
      <c r="F123" s="137" t="s">
        <v>124</v>
      </c>
      <c r="I123" s="138"/>
      <c r="J123" s="139">
        <f>BK123</f>
        <v>1229400</v>
      </c>
      <c r="L123" s="135"/>
      <c r="M123" s="140"/>
      <c r="N123" s="141"/>
      <c r="O123" s="141"/>
      <c r="P123" s="142">
        <f>P124</f>
        <v>0</v>
      </c>
      <c r="Q123" s="141"/>
      <c r="R123" s="142">
        <f>R124</f>
        <v>84.284999999999997</v>
      </c>
      <c r="S123" s="141"/>
      <c r="T123" s="143">
        <f>T124</f>
        <v>0</v>
      </c>
      <c r="AR123" s="136" t="s">
        <v>81</v>
      </c>
      <c r="AT123" s="144" t="s">
        <v>73</v>
      </c>
      <c r="AU123" s="144" t="s">
        <v>74</v>
      </c>
      <c r="AY123" s="136" t="s">
        <v>125</v>
      </c>
      <c r="BK123" s="145">
        <f>BK124</f>
        <v>1229400</v>
      </c>
    </row>
    <row r="124" spans="1:65" s="12" customFormat="1" ht="22.9" customHeight="1">
      <c r="B124" s="135"/>
      <c r="D124" s="136" t="s">
        <v>73</v>
      </c>
      <c r="E124" s="146" t="s">
        <v>126</v>
      </c>
      <c r="F124" s="146" t="s">
        <v>127</v>
      </c>
      <c r="I124" s="138"/>
      <c r="J124" s="147">
        <f>BK124</f>
        <v>1229400</v>
      </c>
      <c r="L124" s="135"/>
      <c r="M124" s="140"/>
      <c r="N124" s="141"/>
      <c r="O124" s="141"/>
      <c r="P124" s="142">
        <f>SUM(P125:P183)</f>
        <v>0</v>
      </c>
      <c r="Q124" s="141"/>
      <c r="R124" s="142">
        <f>SUM(R125:R183)</f>
        <v>84.284999999999997</v>
      </c>
      <c r="S124" s="141"/>
      <c r="T124" s="143">
        <f>SUM(T125:T183)</f>
        <v>0</v>
      </c>
      <c r="AR124" s="136" t="s">
        <v>81</v>
      </c>
      <c r="AT124" s="144" t="s">
        <v>73</v>
      </c>
      <c r="AU124" s="144" t="s">
        <v>81</v>
      </c>
      <c r="AY124" s="136" t="s">
        <v>125</v>
      </c>
      <c r="BK124" s="145">
        <f>SUM(BK125:BK183)</f>
        <v>1229400</v>
      </c>
    </row>
    <row r="125" spans="1:65" s="2" customFormat="1" ht="16.5" customHeight="1">
      <c r="A125" s="31"/>
      <c r="B125" s="148"/>
      <c r="C125" s="149" t="s">
        <v>81</v>
      </c>
      <c r="D125" s="149" t="s">
        <v>128</v>
      </c>
      <c r="E125" s="150" t="s">
        <v>129</v>
      </c>
      <c r="F125" s="151" t="s">
        <v>130</v>
      </c>
      <c r="G125" s="152" t="s">
        <v>131</v>
      </c>
      <c r="H125" s="153">
        <v>16</v>
      </c>
      <c r="I125" s="154"/>
      <c r="J125" s="155">
        <f>ROUND(I125*H125,2)</f>
        <v>0</v>
      </c>
      <c r="K125" s="156"/>
      <c r="L125" s="32"/>
      <c r="M125" s="157" t="s">
        <v>1</v>
      </c>
      <c r="N125" s="158" t="s">
        <v>39</v>
      </c>
      <c r="O125" s="57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61" t="s">
        <v>132</v>
      </c>
      <c r="AT125" s="161" t="s">
        <v>128</v>
      </c>
      <c r="AU125" s="161" t="s">
        <v>83</v>
      </c>
      <c r="AY125" s="16" t="s">
        <v>125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6" t="s">
        <v>81</v>
      </c>
      <c r="BK125" s="162">
        <f>ROUND(I125*H125,2)</f>
        <v>0</v>
      </c>
      <c r="BL125" s="16" t="s">
        <v>132</v>
      </c>
      <c r="BM125" s="161" t="s">
        <v>133</v>
      </c>
    </row>
    <row r="126" spans="1:65" s="2" customFormat="1" ht="19.5">
      <c r="A126" s="31"/>
      <c r="B126" s="32"/>
      <c r="C126" s="31"/>
      <c r="D126" s="163" t="s">
        <v>134</v>
      </c>
      <c r="E126" s="31"/>
      <c r="F126" s="164" t="s">
        <v>135</v>
      </c>
      <c r="G126" s="31"/>
      <c r="H126" s="31"/>
      <c r="I126" s="165"/>
      <c r="J126" s="31"/>
      <c r="K126" s="31"/>
      <c r="L126" s="32"/>
      <c r="M126" s="166"/>
      <c r="N126" s="167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134</v>
      </c>
      <c r="AU126" s="16" t="s">
        <v>83</v>
      </c>
    </row>
    <row r="127" spans="1:65" s="2" customFormat="1" ht="19.5">
      <c r="A127" s="31"/>
      <c r="B127" s="32"/>
      <c r="C127" s="31"/>
      <c r="D127" s="163" t="s">
        <v>136</v>
      </c>
      <c r="E127" s="31"/>
      <c r="F127" s="168" t="s">
        <v>137</v>
      </c>
      <c r="G127" s="31"/>
      <c r="H127" s="31"/>
      <c r="I127" s="165"/>
      <c r="J127" s="31"/>
      <c r="K127" s="31"/>
      <c r="L127" s="32"/>
      <c r="M127" s="166"/>
      <c r="N127" s="167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136</v>
      </c>
      <c r="AU127" s="16" t="s">
        <v>83</v>
      </c>
    </row>
    <row r="128" spans="1:65" s="13" customFormat="1">
      <c r="B128" s="169"/>
      <c r="D128" s="163" t="s">
        <v>138</v>
      </c>
      <c r="E128" s="170" t="s">
        <v>1</v>
      </c>
      <c r="F128" s="171" t="s">
        <v>139</v>
      </c>
      <c r="H128" s="172">
        <v>8</v>
      </c>
      <c r="I128" s="173"/>
      <c r="L128" s="169"/>
      <c r="M128" s="174"/>
      <c r="N128" s="175"/>
      <c r="O128" s="175"/>
      <c r="P128" s="175"/>
      <c r="Q128" s="175"/>
      <c r="R128" s="175"/>
      <c r="S128" s="175"/>
      <c r="T128" s="176"/>
      <c r="AT128" s="170" t="s">
        <v>138</v>
      </c>
      <c r="AU128" s="170" t="s">
        <v>83</v>
      </c>
      <c r="AV128" s="13" t="s">
        <v>83</v>
      </c>
      <c r="AW128" s="13" t="s">
        <v>31</v>
      </c>
      <c r="AX128" s="13" t="s">
        <v>74</v>
      </c>
      <c r="AY128" s="170" t="s">
        <v>125</v>
      </c>
    </row>
    <row r="129" spans="1:65" s="13" customFormat="1">
      <c r="B129" s="169"/>
      <c r="D129" s="163" t="s">
        <v>138</v>
      </c>
      <c r="E129" s="170" t="s">
        <v>1</v>
      </c>
      <c r="F129" s="171" t="s">
        <v>140</v>
      </c>
      <c r="H129" s="172">
        <v>8</v>
      </c>
      <c r="I129" s="173"/>
      <c r="L129" s="169"/>
      <c r="M129" s="174"/>
      <c r="N129" s="175"/>
      <c r="O129" s="175"/>
      <c r="P129" s="175"/>
      <c r="Q129" s="175"/>
      <c r="R129" s="175"/>
      <c r="S129" s="175"/>
      <c r="T129" s="176"/>
      <c r="AT129" s="170" t="s">
        <v>138</v>
      </c>
      <c r="AU129" s="170" t="s">
        <v>83</v>
      </c>
      <c r="AV129" s="13" t="s">
        <v>83</v>
      </c>
      <c r="AW129" s="13" t="s">
        <v>31</v>
      </c>
      <c r="AX129" s="13" t="s">
        <v>74</v>
      </c>
      <c r="AY129" s="170" t="s">
        <v>125</v>
      </c>
    </row>
    <row r="130" spans="1:65" s="14" customFormat="1">
      <c r="B130" s="177"/>
      <c r="D130" s="163" t="s">
        <v>138</v>
      </c>
      <c r="E130" s="178" t="s">
        <v>1</v>
      </c>
      <c r="F130" s="179" t="s">
        <v>141</v>
      </c>
      <c r="H130" s="180">
        <v>16</v>
      </c>
      <c r="I130" s="181"/>
      <c r="L130" s="177"/>
      <c r="M130" s="182"/>
      <c r="N130" s="183"/>
      <c r="O130" s="183"/>
      <c r="P130" s="183"/>
      <c r="Q130" s="183"/>
      <c r="R130" s="183"/>
      <c r="S130" s="183"/>
      <c r="T130" s="184"/>
      <c r="AT130" s="178" t="s">
        <v>138</v>
      </c>
      <c r="AU130" s="178" t="s">
        <v>83</v>
      </c>
      <c r="AV130" s="14" t="s">
        <v>132</v>
      </c>
      <c r="AW130" s="14" t="s">
        <v>31</v>
      </c>
      <c r="AX130" s="14" t="s">
        <v>81</v>
      </c>
      <c r="AY130" s="178" t="s">
        <v>125</v>
      </c>
    </row>
    <row r="131" spans="1:65" s="2" customFormat="1" ht="16.5" customHeight="1">
      <c r="A131" s="31"/>
      <c r="B131" s="148"/>
      <c r="C131" s="149" t="s">
        <v>83</v>
      </c>
      <c r="D131" s="149" t="s">
        <v>128</v>
      </c>
      <c r="E131" s="150" t="s">
        <v>142</v>
      </c>
      <c r="F131" s="151" t="s">
        <v>143</v>
      </c>
      <c r="G131" s="152" t="s">
        <v>131</v>
      </c>
      <c r="H131" s="153">
        <v>1</v>
      </c>
      <c r="I131" s="154"/>
      <c r="J131" s="155">
        <f>ROUND(I131*H131,2)</f>
        <v>0</v>
      </c>
      <c r="K131" s="156"/>
      <c r="L131" s="32"/>
      <c r="M131" s="157" t="s">
        <v>1</v>
      </c>
      <c r="N131" s="158" t="s">
        <v>39</v>
      </c>
      <c r="O131" s="57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1" t="s">
        <v>132</v>
      </c>
      <c r="AT131" s="161" t="s">
        <v>128</v>
      </c>
      <c r="AU131" s="161" t="s">
        <v>83</v>
      </c>
      <c r="AY131" s="16" t="s">
        <v>125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6" t="s">
        <v>81</v>
      </c>
      <c r="BK131" s="162">
        <f>ROUND(I131*H131,2)</f>
        <v>0</v>
      </c>
      <c r="BL131" s="16" t="s">
        <v>132</v>
      </c>
      <c r="BM131" s="161" t="s">
        <v>144</v>
      </c>
    </row>
    <row r="132" spans="1:65" s="2" customFormat="1" ht="19.5">
      <c r="A132" s="31"/>
      <c r="B132" s="32"/>
      <c r="C132" s="31"/>
      <c r="D132" s="163" t="s">
        <v>134</v>
      </c>
      <c r="E132" s="31"/>
      <c r="F132" s="164" t="s">
        <v>145</v>
      </c>
      <c r="G132" s="31"/>
      <c r="H132" s="31"/>
      <c r="I132" s="165"/>
      <c r="J132" s="31"/>
      <c r="K132" s="31"/>
      <c r="L132" s="32"/>
      <c r="M132" s="166"/>
      <c r="N132" s="167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134</v>
      </c>
      <c r="AU132" s="16" t="s">
        <v>83</v>
      </c>
    </row>
    <row r="133" spans="1:65" s="2" customFormat="1" ht="19.5">
      <c r="A133" s="31"/>
      <c r="B133" s="32"/>
      <c r="C133" s="31"/>
      <c r="D133" s="163" t="s">
        <v>136</v>
      </c>
      <c r="E133" s="31"/>
      <c r="F133" s="168" t="s">
        <v>146</v>
      </c>
      <c r="G133" s="31"/>
      <c r="H133" s="31"/>
      <c r="I133" s="165"/>
      <c r="J133" s="31"/>
      <c r="K133" s="31"/>
      <c r="L133" s="32"/>
      <c r="M133" s="166"/>
      <c r="N133" s="167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136</v>
      </c>
      <c r="AU133" s="16" t="s">
        <v>83</v>
      </c>
    </row>
    <row r="134" spans="1:65" s="2" customFormat="1" ht="16.5" customHeight="1">
      <c r="A134" s="31"/>
      <c r="B134" s="148"/>
      <c r="C134" s="149" t="s">
        <v>147</v>
      </c>
      <c r="D134" s="149" t="s">
        <v>128</v>
      </c>
      <c r="E134" s="150" t="s">
        <v>148</v>
      </c>
      <c r="F134" s="151" t="s">
        <v>149</v>
      </c>
      <c r="G134" s="152" t="s">
        <v>150</v>
      </c>
      <c r="H134" s="153">
        <v>19.649999999999999</v>
      </c>
      <c r="I134" s="154"/>
      <c r="J134" s="155">
        <f>ROUND(I134*H134,2)</f>
        <v>0</v>
      </c>
      <c r="K134" s="156"/>
      <c r="L134" s="32"/>
      <c r="M134" s="157" t="s">
        <v>1</v>
      </c>
      <c r="N134" s="158" t="s">
        <v>39</v>
      </c>
      <c r="O134" s="57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1" t="s">
        <v>132</v>
      </c>
      <c r="AT134" s="161" t="s">
        <v>128</v>
      </c>
      <c r="AU134" s="161" t="s">
        <v>83</v>
      </c>
      <c r="AY134" s="16" t="s">
        <v>125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6" t="s">
        <v>81</v>
      </c>
      <c r="BK134" s="162">
        <f>ROUND(I134*H134,2)</f>
        <v>0</v>
      </c>
      <c r="BL134" s="16" t="s">
        <v>132</v>
      </c>
      <c r="BM134" s="161" t="s">
        <v>151</v>
      </c>
    </row>
    <row r="135" spans="1:65" s="2" customFormat="1" ht="29.25">
      <c r="A135" s="31"/>
      <c r="B135" s="32"/>
      <c r="C135" s="31"/>
      <c r="D135" s="163" t="s">
        <v>134</v>
      </c>
      <c r="E135" s="31"/>
      <c r="F135" s="164" t="s">
        <v>152</v>
      </c>
      <c r="G135" s="31"/>
      <c r="H135" s="31"/>
      <c r="I135" s="165"/>
      <c r="J135" s="31"/>
      <c r="K135" s="31"/>
      <c r="L135" s="32"/>
      <c r="M135" s="166"/>
      <c r="N135" s="167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134</v>
      </c>
      <c r="AU135" s="16" t="s">
        <v>83</v>
      </c>
    </row>
    <row r="136" spans="1:65" s="13" customFormat="1">
      <c r="B136" s="169"/>
      <c r="D136" s="163" t="s">
        <v>138</v>
      </c>
      <c r="E136" s="170" t="s">
        <v>1</v>
      </c>
      <c r="F136" s="171" t="s">
        <v>153</v>
      </c>
      <c r="H136" s="172">
        <v>19.649999999999999</v>
      </c>
      <c r="I136" s="173"/>
      <c r="L136" s="169"/>
      <c r="M136" s="174"/>
      <c r="N136" s="175"/>
      <c r="O136" s="175"/>
      <c r="P136" s="175"/>
      <c r="Q136" s="175"/>
      <c r="R136" s="175"/>
      <c r="S136" s="175"/>
      <c r="T136" s="176"/>
      <c r="AT136" s="170" t="s">
        <v>138</v>
      </c>
      <c r="AU136" s="170" t="s">
        <v>83</v>
      </c>
      <c r="AV136" s="13" t="s">
        <v>83</v>
      </c>
      <c r="AW136" s="13" t="s">
        <v>31</v>
      </c>
      <c r="AX136" s="13" t="s">
        <v>81</v>
      </c>
      <c r="AY136" s="170" t="s">
        <v>125</v>
      </c>
    </row>
    <row r="137" spans="1:65" s="2" customFormat="1" ht="16.5" customHeight="1">
      <c r="A137" s="31"/>
      <c r="B137" s="148"/>
      <c r="C137" s="149" t="s">
        <v>132</v>
      </c>
      <c r="D137" s="149" t="s">
        <v>128</v>
      </c>
      <c r="E137" s="150" t="s">
        <v>154</v>
      </c>
      <c r="F137" s="151" t="s">
        <v>155</v>
      </c>
      <c r="G137" s="152" t="s">
        <v>131</v>
      </c>
      <c r="H137" s="153">
        <v>1</v>
      </c>
      <c r="I137" s="154"/>
      <c r="J137" s="155">
        <f>ROUND(I137*H137,2)</f>
        <v>0</v>
      </c>
      <c r="K137" s="156"/>
      <c r="L137" s="32"/>
      <c r="M137" s="157" t="s">
        <v>1</v>
      </c>
      <c r="N137" s="158" t="s">
        <v>39</v>
      </c>
      <c r="O137" s="57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1" t="s">
        <v>132</v>
      </c>
      <c r="AT137" s="161" t="s">
        <v>128</v>
      </c>
      <c r="AU137" s="161" t="s">
        <v>83</v>
      </c>
      <c r="AY137" s="16" t="s">
        <v>125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6" t="s">
        <v>81</v>
      </c>
      <c r="BK137" s="162">
        <f>ROUND(I137*H137,2)</f>
        <v>0</v>
      </c>
      <c r="BL137" s="16" t="s">
        <v>132</v>
      </c>
      <c r="BM137" s="161" t="s">
        <v>156</v>
      </c>
    </row>
    <row r="138" spans="1:65" s="2" customFormat="1" ht="19.5">
      <c r="A138" s="31"/>
      <c r="B138" s="32"/>
      <c r="C138" s="31"/>
      <c r="D138" s="163" t="s">
        <v>134</v>
      </c>
      <c r="E138" s="31"/>
      <c r="F138" s="164" t="s">
        <v>157</v>
      </c>
      <c r="G138" s="31"/>
      <c r="H138" s="31"/>
      <c r="I138" s="165"/>
      <c r="J138" s="31"/>
      <c r="K138" s="31"/>
      <c r="L138" s="32"/>
      <c r="M138" s="166"/>
      <c r="N138" s="167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134</v>
      </c>
      <c r="AU138" s="16" t="s">
        <v>83</v>
      </c>
    </row>
    <row r="139" spans="1:65" s="2" customFormat="1" ht="19.5">
      <c r="A139" s="31"/>
      <c r="B139" s="32"/>
      <c r="C139" s="31"/>
      <c r="D139" s="163" t="s">
        <v>136</v>
      </c>
      <c r="E139" s="31"/>
      <c r="F139" s="168" t="s">
        <v>158</v>
      </c>
      <c r="G139" s="31"/>
      <c r="H139" s="31"/>
      <c r="I139" s="165"/>
      <c r="J139" s="31"/>
      <c r="K139" s="31"/>
      <c r="L139" s="32"/>
      <c r="M139" s="166"/>
      <c r="N139" s="167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136</v>
      </c>
      <c r="AU139" s="16" t="s">
        <v>83</v>
      </c>
    </row>
    <row r="140" spans="1:65" s="2" customFormat="1" ht="16.5" customHeight="1">
      <c r="A140" s="31"/>
      <c r="B140" s="148"/>
      <c r="C140" s="149" t="s">
        <v>126</v>
      </c>
      <c r="D140" s="149" t="s">
        <v>128</v>
      </c>
      <c r="E140" s="150" t="s">
        <v>159</v>
      </c>
      <c r="F140" s="151" t="s">
        <v>160</v>
      </c>
      <c r="G140" s="152" t="s">
        <v>131</v>
      </c>
      <c r="H140" s="153">
        <v>1</v>
      </c>
      <c r="I140" s="154"/>
      <c r="J140" s="155">
        <f>ROUND(I140*H140,2)</f>
        <v>0</v>
      </c>
      <c r="K140" s="156"/>
      <c r="L140" s="32"/>
      <c r="M140" s="157" t="s">
        <v>1</v>
      </c>
      <c r="N140" s="158" t="s">
        <v>39</v>
      </c>
      <c r="O140" s="57"/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1" t="s">
        <v>132</v>
      </c>
      <c r="AT140" s="161" t="s">
        <v>128</v>
      </c>
      <c r="AU140" s="161" t="s">
        <v>83</v>
      </c>
      <c r="AY140" s="16" t="s">
        <v>125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6" t="s">
        <v>81</v>
      </c>
      <c r="BK140" s="162">
        <f>ROUND(I140*H140,2)</f>
        <v>0</v>
      </c>
      <c r="BL140" s="16" t="s">
        <v>132</v>
      </c>
      <c r="BM140" s="161" t="s">
        <v>161</v>
      </c>
    </row>
    <row r="141" spans="1:65" s="2" customFormat="1" ht="19.5">
      <c r="A141" s="31"/>
      <c r="B141" s="32"/>
      <c r="C141" s="31"/>
      <c r="D141" s="163" t="s">
        <v>134</v>
      </c>
      <c r="E141" s="31"/>
      <c r="F141" s="164" t="s">
        <v>162</v>
      </c>
      <c r="G141" s="31"/>
      <c r="H141" s="31"/>
      <c r="I141" s="165"/>
      <c r="J141" s="31"/>
      <c r="K141" s="31"/>
      <c r="L141" s="32"/>
      <c r="M141" s="166"/>
      <c r="N141" s="167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134</v>
      </c>
      <c r="AU141" s="16" t="s">
        <v>83</v>
      </c>
    </row>
    <row r="142" spans="1:65" s="2" customFormat="1" ht="19.5">
      <c r="A142" s="31"/>
      <c r="B142" s="32"/>
      <c r="C142" s="31"/>
      <c r="D142" s="163" t="s">
        <v>136</v>
      </c>
      <c r="E142" s="31"/>
      <c r="F142" s="168" t="s">
        <v>163</v>
      </c>
      <c r="G142" s="31"/>
      <c r="H142" s="31"/>
      <c r="I142" s="165"/>
      <c r="J142" s="31"/>
      <c r="K142" s="31"/>
      <c r="L142" s="32"/>
      <c r="M142" s="166"/>
      <c r="N142" s="167"/>
      <c r="O142" s="57"/>
      <c r="P142" s="57"/>
      <c r="Q142" s="57"/>
      <c r="R142" s="57"/>
      <c r="S142" s="57"/>
      <c r="T142" s="58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136</v>
      </c>
      <c r="AU142" s="16" t="s">
        <v>83</v>
      </c>
    </row>
    <row r="143" spans="1:65" s="2" customFormat="1" ht="16.5" customHeight="1">
      <c r="A143" s="31"/>
      <c r="B143" s="148"/>
      <c r="C143" s="149" t="s">
        <v>164</v>
      </c>
      <c r="D143" s="149" t="s">
        <v>128</v>
      </c>
      <c r="E143" s="150" t="s">
        <v>165</v>
      </c>
      <c r="F143" s="151" t="s">
        <v>166</v>
      </c>
      <c r="G143" s="152" t="s">
        <v>167</v>
      </c>
      <c r="H143" s="153">
        <v>25</v>
      </c>
      <c r="I143" s="154"/>
      <c r="J143" s="155">
        <f>ROUND(I143*H143,2)</f>
        <v>0</v>
      </c>
      <c r="K143" s="156"/>
      <c r="L143" s="32"/>
      <c r="M143" s="157" t="s">
        <v>1</v>
      </c>
      <c r="N143" s="158" t="s">
        <v>39</v>
      </c>
      <c r="O143" s="57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61" t="s">
        <v>132</v>
      </c>
      <c r="AT143" s="161" t="s">
        <v>128</v>
      </c>
      <c r="AU143" s="161" t="s">
        <v>83</v>
      </c>
      <c r="AY143" s="16" t="s">
        <v>125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6" t="s">
        <v>81</v>
      </c>
      <c r="BK143" s="162">
        <f>ROUND(I143*H143,2)</f>
        <v>0</v>
      </c>
      <c r="BL143" s="16" t="s">
        <v>132</v>
      </c>
      <c r="BM143" s="161" t="s">
        <v>168</v>
      </c>
    </row>
    <row r="144" spans="1:65" s="2" customFormat="1" ht="19.5">
      <c r="A144" s="31"/>
      <c r="B144" s="32"/>
      <c r="C144" s="31"/>
      <c r="D144" s="163" t="s">
        <v>134</v>
      </c>
      <c r="E144" s="31"/>
      <c r="F144" s="164" t="s">
        <v>169</v>
      </c>
      <c r="G144" s="31"/>
      <c r="H144" s="31"/>
      <c r="I144" s="165"/>
      <c r="J144" s="31"/>
      <c r="K144" s="31"/>
      <c r="L144" s="32"/>
      <c r="M144" s="166"/>
      <c r="N144" s="167"/>
      <c r="O144" s="57"/>
      <c r="P144" s="57"/>
      <c r="Q144" s="57"/>
      <c r="R144" s="57"/>
      <c r="S144" s="57"/>
      <c r="T144" s="58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6" t="s">
        <v>134</v>
      </c>
      <c r="AU144" s="16" t="s">
        <v>83</v>
      </c>
    </row>
    <row r="145" spans="1:65" s="2" customFormat="1" ht="19.5">
      <c r="A145" s="31"/>
      <c r="B145" s="32"/>
      <c r="C145" s="31"/>
      <c r="D145" s="163" t="s">
        <v>136</v>
      </c>
      <c r="E145" s="31"/>
      <c r="F145" s="168" t="s">
        <v>170</v>
      </c>
      <c r="G145" s="31"/>
      <c r="H145" s="31"/>
      <c r="I145" s="165"/>
      <c r="J145" s="31"/>
      <c r="K145" s="31"/>
      <c r="L145" s="32"/>
      <c r="M145" s="166"/>
      <c r="N145" s="167"/>
      <c r="O145" s="57"/>
      <c r="P145" s="57"/>
      <c r="Q145" s="57"/>
      <c r="R145" s="57"/>
      <c r="S145" s="57"/>
      <c r="T145" s="58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136</v>
      </c>
      <c r="AU145" s="16" t="s">
        <v>83</v>
      </c>
    </row>
    <row r="146" spans="1:65" s="2" customFormat="1" ht="16.5" customHeight="1">
      <c r="A146" s="31"/>
      <c r="B146" s="148"/>
      <c r="C146" s="149" t="s">
        <v>171</v>
      </c>
      <c r="D146" s="149" t="s">
        <v>128</v>
      </c>
      <c r="E146" s="150" t="s">
        <v>172</v>
      </c>
      <c r="F146" s="151" t="s">
        <v>173</v>
      </c>
      <c r="G146" s="152" t="s">
        <v>174</v>
      </c>
      <c r="H146" s="153">
        <v>30</v>
      </c>
      <c r="I146" s="154"/>
      <c r="J146" s="155">
        <f>ROUND(I146*H146,2)</f>
        <v>0</v>
      </c>
      <c r="K146" s="156"/>
      <c r="L146" s="32"/>
      <c r="M146" s="157" t="s">
        <v>1</v>
      </c>
      <c r="N146" s="158" t="s">
        <v>39</v>
      </c>
      <c r="O146" s="57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61" t="s">
        <v>132</v>
      </c>
      <c r="AT146" s="161" t="s">
        <v>128</v>
      </c>
      <c r="AU146" s="161" t="s">
        <v>83</v>
      </c>
      <c r="AY146" s="16" t="s">
        <v>125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6" t="s">
        <v>81</v>
      </c>
      <c r="BK146" s="162">
        <f>ROUND(I146*H146,2)</f>
        <v>0</v>
      </c>
      <c r="BL146" s="16" t="s">
        <v>132</v>
      </c>
      <c r="BM146" s="161" t="s">
        <v>175</v>
      </c>
    </row>
    <row r="147" spans="1:65" s="2" customFormat="1" ht="39">
      <c r="A147" s="31"/>
      <c r="B147" s="32"/>
      <c r="C147" s="31"/>
      <c r="D147" s="163" t="s">
        <v>134</v>
      </c>
      <c r="E147" s="31"/>
      <c r="F147" s="164" t="s">
        <v>176</v>
      </c>
      <c r="G147" s="31"/>
      <c r="H147" s="31"/>
      <c r="I147" s="165"/>
      <c r="J147" s="31"/>
      <c r="K147" s="31"/>
      <c r="L147" s="32"/>
      <c r="M147" s="166"/>
      <c r="N147" s="167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134</v>
      </c>
      <c r="AU147" s="16" t="s">
        <v>83</v>
      </c>
    </row>
    <row r="148" spans="1:65" s="2" customFormat="1" ht="16.5" customHeight="1">
      <c r="A148" s="31"/>
      <c r="B148" s="148"/>
      <c r="C148" s="185" t="s">
        <v>177</v>
      </c>
      <c r="D148" s="185" t="s">
        <v>178</v>
      </c>
      <c r="E148" s="186" t="s">
        <v>179</v>
      </c>
      <c r="F148" s="187" t="s">
        <v>180</v>
      </c>
      <c r="G148" s="188" t="s">
        <v>150</v>
      </c>
      <c r="H148" s="189">
        <v>67</v>
      </c>
      <c r="I148" s="190"/>
      <c r="J148" s="191">
        <f>ROUND(I148*H148,2)</f>
        <v>0</v>
      </c>
      <c r="K148" s="192"/>
      <c r="L148" s="193"/>
      <c r="M148" s="194" t="s">
        <v>1</v>
      </c>
      <c r="N148" s="195" t="s">
        <v>39</v>
      </c>
      <c r="O148" s="57"/>
      <c r="P148" s="159">
        <f>O148*H148</f>
        <v>0</v>
      </c>
      <c r="Q148" s="159">
        <v>1</v>
      </c>
      <c r="R148" s="159">
        <f>Q148*H148</f>
        <v>67</v>
      </c>
      <c r="S148" s="159">
        <v>0</v>
      </c>
      <c r="T148" s="16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61" t="s">
        <v>177</v>
      </c>
      <c r="AT148" s="161" t="s">
        <v>178</v>
      </c>
      <c r="AU148" s="161" t="s">
        <v>83</v>
      </c>
      <c r="AY148" s="16" t="s">
        <v>125</v>
      </c>
      <c r="BE148" s="162">
        <f>IF(N148="základní",J148,0)</f>
        <v>0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16" t="s">
        <v>81</v>
      </c>
      <c r="BK148" s="162">
        <f>ROUND(I148*H148,2)</f>
        <v>0</v>
      </c>
      <c r="BL148" s="16" t="s">
        <v>132</v>
      </c>
      <c r="BM148" s="161" t="s">
        <v>181</v>
      </c>
    </row>
    <row r="149" spans="1:65" s="2" customFormat="1">
      <c r="A149" s="31"/>
      <c r="B149" s="32"/>
      <c r="C149" s="31"/>
      <c r="D149" s="163" t="s">
        <v>134</v>
      </c>
      <c r="E149" s="31"/>
      <c r="F149" s="164" t="s">
        <v>180</v>
      </c>
      <c r="G149" s="31"/>
      <c r="H149" s="31"/>
      <c r="I149" s="165"/>
      <c r="J149" s="31"/>
      <c r="K149" s="31"/>
      <c r="L149" s="32"/>
      <c r="M149" s="166"/>
      <c r="N149" s="167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134</v>
      </c>
      <c r="AU149" s="16" t="s">
        <v>83</v>
      </c>
    </row>
    <row r="150" spans="1:65" s="2" customFormat="1" ht="16.5" customHeight="1">
      <c r="A150" s="31"/>
      <c r="B150" s="148"/>
      <c r="C150" s="149" t="s">
        <v>182</v>
      </c>
      <c r="D150" s="149" t="s">
        <v>128</v>
      </c>
      <c r="E150" s="150" t="s">
        <v>183</v>
      </c>
      <c r="F150" s="151" t="s">
        <v>184</v>
      </c>
      <c r="G150" s="152" t="s">
        <v>167</v>
      </c>
      <c r="H150" s="153">
        <v>25</v>
      </c>
      <c r="I150" s="154"/>
      <c r="J150" s="155">
        <f>ROUND(I150*H150,2)</f>
        <v>0</v>
      </c>
      <c r="K150" s="156"/>
      <c r="L150" s="32"/>
      <c r="M150" s="157" t="s">
        <v>1</v>
      </c>
      <c r="N150" s="158" t="s">
        <v>39</v>
      </c>
      <c r="O150" s="57"/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61" t="s">
        <v>132</v>
      </c>
      <c r="AT150" s="161" t="s">
        <v>128</v>
      </c>
      <c r="AU150" s="161" t="s">
        <v>83</v>
      </c>
      <c r="AY150" s="16" t="s">
        <v>125</v>
      </c>
      <c r="BE150" s="162">
        <f>IF(N150="základní",J150,0)</f>
        <v>0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16" t="s">
        <v>81</v>
      </c>
      <c r="BK150" s="162">
        <f>ROUND(I150*H150,2)</f>
        <v>0</v>
      </c>
      <c r="BL150" s="16" t="s">
        <v>132</v>
      </c>
      <c r="BM150" s="161" t="s">
        <v>185</v>
      </c>
    </row>
    <row r="151" spans="1:65" s="2" customFormat="1" ht="39">
      <c r="A151" s="31"/>
      <c r="B151" s="32"/>
      <c r="C151" s="31"/>
      <c r="D151" s="163" t="s">
        <v>134</v>
      </c>
      <c r="E151" s="31"/>
      <c r="F151" s="164" t="s">
        <v>186</v>
      </c>
      <c r="G151" s="31"/>
      <c r="H151" s="31"/>
      <c r="I151" s="165"/>
      <c r="J151" s="31"/>
      <c r="K151" s="31"/>
      <c r="L151" s="32"/>
      <c r="M151" s="166"/>
      <c r="N151" s="167"/>
      <c r="O151" s="57"/>
      <c r="P151" s="57"/>
      <c r="Q151" s="57"/>
      <c r="R151" s="57"/>
      <c r="S151" s="57"/>
      <c r="T151" s="58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6" t="s">
        <v>134</v>
      </c>
      <c r="AU151" s="16" t="s">
        <v>83</v>
      </c>
    </row>
    <row r="152" spans="1:65" s="2" customFormat="1" ht="28.5" customHeight="1">
      <c r="A152" s="31"/>
      <c r="B152" s="148"/>
      <c r="C152" s="185" t="s">
        <v>187</v>
      </c>
      <c r="D152" s="185" t="s">
        <v>178</v>
      </c>
      <c r="E152" s="186" t="s">
        <v>188</v>
      </c>
      <c r="F152" s="201" t="s">
        <v>348</v>
      </c>
      <c r="G152" s="188" t="s">
        <v>190</v>
      </c>
      <c r="H152" s="249">
        <v>1</v>
      </c>
      <c r="I152" s="250">
        <v>1229400</v>
      </c>
      <c r="J152" s="191">
        <f>ROUND(I152*H152,2)</f>
        <v>1229400</v>
      </c>
      <c r="K152" s="192"/>
      <c r="L152" s="193"/>
      <c r="M152" s="194" t="s">
        <v>1</v>
      </c>
      <c r="N152" s="195" t="s">
        <v>39</v>
      </c>
      <c r="O152" s="57"/>
      <c r="P152" s="159">
        <f>O152*H152</f>
        <v>0</v>
      </c>
      <c r="Q152" s="159">
        <v>17.285</v>
      </c>
      <c r="R152" s="159">
        <f>Q152*H152</f>
        <v>17.285</v>
      </c>
      <c r="S152" s="159">
        <v>0</v>
      </c>
      <c r="T152" s="160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61" t="s">
        <v>177</v>
      </c>
      <c r="AT152" s="161" t="s">
        <v>178</v>
      </c>
      <c r="AU152" s="161" t="s">
        <v>83</v>
      </c>
      <c r="AY152" s="16" t="s">
        <v>125</v>
      </c>
      <c r="BE152" s="162">
        <f>IF(N152="základní",J152,0)</f>
        <v>1229400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6" t="s">
        <v>81</v>
      </c>
      <c r="BK152" s="162">
        <f>ROUND(I152*H152,2)</f>
        <v>1229400</v>
      </c>
      <c r="BL152" s="16" t="s">
        <v>132</v>
      </c>
      <c r="BM152" s="161" t="s">
        <v>191</v>
      </c>
    </row>
    <row r="153" spans="1:65" s="2" customFormat="1">
      <c r="A153" s="31"/>
      <c r="B153" s="32"/>
      <c r="C153" s="31"/>
      <c r="D153" s="163" t="s">
        <v>134</v>
      </c>
      <c r="E153" s="31"/>
      <c r="F153" s="164" t="s">
        <v>189</v>
      </c>
      <c r="G153" s="31"/>
      <c r="H153" s="31"/>
      <c r="I153" s="165"/>
      <c r="J153" s="31"/>
      <c r="K153" s="31"/>
      <c r="L153" s="32"/>
      <c r="M153" s="166"/>
      <c r="N153" s="167"/>
      <c r="O153" s="57"/>
      <c r="P153" s="57"/>
      <c r="Q153" s="57"/>
      <c r="R153" s="57"/>
      <c r="S153" s="57"/>
      <c r="T153" s="58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134</v>
      </c>
      <c r="AU153" s="16" t="s">
        <v>83</v>
      </c>
    </row>
    <row r="154" spans="1:65" s="2" customFormat="1" ht="29.25">
      <c r="A154" s="31"/>
      <c r="B154" s="32"/>
      <c r="C154" s="31"/>
      <c r="D154" s="163" t="s">
        <v>136</v>
      </c>
      <c r="E154" s="31"/>
      <c r="F154" s="168" t="s">
        <v>192</v>
      </c>
      <c r="G154" s="31"/>
      <c r="H154" s="31"/>
      <c r="I154" s="165"/>
      <c r="J154" s="31"/>
      <c r="K154" s="31"/>
      <c r="L154" s="32"/>
      <c r="M154" s="166"/>
      <c r="N154" s="167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136</v>
      </c>
      <c r="AU154" s="16" t="s">
        <v>83</v>
      </c>
    </row>
    <row r="155" spans="1:65" s="2" customFormat="1" ht="16.5" customHeight="1">
      <c r="A155" s="31"/>
      <c r="B155" s="148"/>
      <c r="C155" s="149" t="s">
        <v>193</v>
      </c>
      <c r="D155" s="149" t="s">
        <v>128</v>
      </c>
      <c r="E155" s="150" t="s">
        <v>194</v>
      </c>
      <c r="F155" s="151" t="s">
        <v>195</v>
      </c>
      <c r="G155" s="152" t="s">
        <v>150</v>
      </c>
      <c r="H155" s="153">
        <v>17.285</v>
      </c>
      <c r="I155" s="154"/>
      <c r="J155" s="155">
        <f>ROUND(I155*H155,2)</f>
        <v>0</v>
      </c>
      <c r="K155" s="156"/>
      <c r="L155" s="32"/>
      <c r="M155" s="157" t="s">
        <v>1</v>
      </c>
      <c r="N155" s="158" t="s">
        <v>39</v>
      </c>
      <c r="O155" s="57"/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1" t="s">
        <v>132</v>
      </c>
      <c r="AT155" s="161" t="s">
        <v>128</v>
      </c>
      <c r="AU155" s="161" t="s">
        <v>83</v>
      </c>
      <c r="AY155" s="16" t="s">
        <v>125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6" t="s">
        <v>81</v>
      </c>
      <c r="BK155" s="162">
        <f>ROUND(I155*H155,2)</f>
        <v>0</v>
      </c>
      <c r="BL155" s="16" t="s">
        <v>132</v>
      </c>
      <c r="BM155" s="161" t="s">
        <v>196</v>
      </c>
    </row>
    <row r="156" spans="1:65" s="2" customFormat="1" ht="19.5">
      <c r="A156" s="31"/>
      <c r="B156" s="32"/>
      <c r="C156" s="31"/>
      <c r="D156" s="163" t="s">
        <v>134</v>
      </c>
      <c r="E156" s="31"/>
      <c r="F156" s="164" t="s">
        <v>197</v>
      </c>
      <c r="G156" s="31"/>
      <c r="H156" s="31"/>
      <c r="I156" s="165"/>
      <c r="J156" s="31"/>
      <c r="K156" s="31"/>
      <c r="L156" s="32"/>
      <c r="M156" s="166"/>
      <c r="N156" s="167"/>
      <c r="O156" s="57"/>
      <c r="P156" s="57"/>
      <c r="Q156" s="57"/>
      <c r="R156" s="57"/>
      <c r="S156" s="57"/>
      <c r="T156" s="58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6" t="s">
        <v>134</v>
      </c>
      <c r="AU156" s="16" t="s">
        <v>83</v>
      </c>
    </row>
    <row r="157" spans="1:65" s="13" customFormat="1">
      <c r="B157" s="169"/>
      <c r="D157" s="163" t="s">
        <v>138</v>
      </c>
      <c r="E157" s="170" t="s">
        <v>1</v>
      </c>
      <c r="F157" s="171" t="s">
        <v>198</v>
      </c>
      <c r="H157" s="172">
        <v>17.285</v>
      </c>
      <c r="I157" s="173"/>
      <c r="L157" s="169"/>
      <c r="M157" s="174"/>
      <c r="N157" s="175"/>
      <c r="O157" s="175"/>
      <c r="P157" s="175"/>
      <c r="Q157" s="175"/>
      <c r="R157" s="175"/>
      <c r="S157" s="175"/>
      <c r="T157" s="176"/>
      <c r="AT157" s="170" t="s">
        <v>138</v>
      </c>
      <c r="AU157" s="170" t="s">
        <v>83</v>
      </c>
      <c r="AV157" s="13" t="s">
        <v>83</v>
      </c>
      <c r="AW157" s="13" t="s">
        <v>31</v>
      </c>
      <c r="AX157" s="13" t="s">
        <v>81</v>
      </c>
      <c r="AY157" s="170" t="s">
        <v>125</v>
      </c>
    </row>
    <row r="158" spans="1:65" s="2" customFormat="1" ht="16.5" customHeight="1">
      <c r="A158" s="31"/>
      <c r="B158" s="148"/>
      <c r="C158" s="149" t="s">
        <v>199</v>
      </c>
      <c r="D158" s="149" t="s">
        <v>128</v>
      </c>
      <c r="E158" s="150" t="s">
        <v>200</v>
      </c>
      <c r="F158" s="151" t="s">
        <v>201</v>
      </c>
      <c r="G158" s="152" t="s">
        <v>174</v>
      </c>
      <c r="H158" s="153">
        <v>5</v>
      </c>
      <c r="I158" s="154"/>
      <c r="J158" s="155">
        <f>ROUND(I158*H158,2)</f>
        <v>0</v>
      </c>
      <c r="K158" s="156"/>
      <c r="L158" s="32"/>
      <c r="M158" s="157" t="s">
        <v>1</v>
      </c>
      <c r="N158" s="158" t="s">
        <v>39</v>
      </c>
      <c r="O158" s="57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61" t="s">
        <v>132</v>
      </c>
      <c r="AT158" s="161" t="s">
        <v>128</v>
      </c>
      <c r="AU158" s="161" t="s">
        <v>83</v>
      </c>
      <c r="AY158" s="16" t="s">
        <v>125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6" t="s">
        <v>81</v>
      </c>
      <c r="BK158" s="162">
        <f>ROUND(I158*H158,2)</f>
        <v>0</v>
      </c>
      <c r="BL158" s="16" t="s">
        <v>132</v>
      </c>
      <c r="BM158" s="161" t="s">
        <v>202</v>
      </c>
    </row>
    <row r="159" spans="1:65" s="2" customFormat="1" ht="19.5">
      <c r="A159" s="31"/>
      <c r="B159" s="32"/>
      <c r="C159" s="31"/>
      <c r="D159" s="163" t="s">
        <v>134</v>
      </c>
      <c r="E159" s="31"/>
      <c r="F159" s="164" t="s">
        <v>203</v>
      </c>
      <c r="G159" s="31"/>
      <c r="H159" s="31"/>
      <c r="I159" s="165"/>
      <c r="J159" s="31"/>
      <c r="K159" s="31"/>
      <c r="L159" s="32"/>
      <c r="M159" s="166"/>
      <c r="N159" s="167"/>
      <c r="O159" s="57"/>
      <c r="P159" s="57"/>
      <c r="Q159" s="57"/>
      <c r="R159" s="57"/>
      <c r="S159" s="57"/>
      <c r="T159" s="58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134</v>
      </c>
      <c r="AU159" s="16" t="s">
        <v>83</v>
      </c>
    </row>
    <row r="160" spans="1:65" s="2" customFormat="1" ht="16.5" customHeight="1">
      <c r="A160" s="31"/>
      <c r="B160" s="148"/>
      <c r="C160" s="149" t="s">
        <v>204</v>
      </c>
      <c r="D160" s="149" t="s">
        <v>128</v>
      </c>
      <c r="E160" s="150" t="s">
        <v>205</v>
      </c>
      <c r="F160" s="151" t="s">
        <v>206</v>
      </c>
      <c r="G160" s="152" t="s">
        <v>174</v>
      </c>
      <c r="H160" s="153">
        <v>5</v>
      </c>
      <c r="I160" s="154"/>
      <c r="J160" s="155">
        <f>ROUND(I160*H160,2)</f>
        <v>0</v>
      </c>
      <c r="K160" s="156"/>
      <c r="L160" s="32"/>
      <c r="M160" s="157" t="s">
        <v>1</v>
      </c>
      <c r="N160" s="158" t="s">
        <v>39</v>
      </c>
      <c r="O160" s="57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61" t="s">
        <v>132</v>
      </c>
      <c r="AT160" s="161" t="s">
        <v>128</v>
      </c>
      <c r="AU160" s="161" t="s">
        <v>83</v>
      </c>
      <c r="AY160" s="16" t="s">
        <v>125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6" t="s">
        <v>81</v>
      </c>
      <c r="BK160" s="162">
        <f>ROUND(I160*H160,2)</f>
        <v>0</v>
      </c>
      <c r="BL160" s="16" t="s">
        <v>132</v>
      </c>
      <c r="BM160" s="161" t="s">
        <v>207</v>
      </c>
    </row>
    <row r="161" spans="1:65" s="2" customFormat="1" ht="29.25">
      <c r="A161" s="31"/>
      <c r="B161" s="32"/>
      <c r="C161" s="31"/>
      <c r="D161" s="163" t="s">
        <v>134</v>
      </c>
      <c r="E161" s="31"/>
      <c r="F161" s="164" t="s">
        <v>208</v>
      </c>
      <c r="G161" s="31"/>
      <c r="H161" s="31"/>
      <c r="I161" s="165"/>
      <c r="J161" s="31"/>
      <c r="K161" s="31"/>
      <c r="L161" s="32"/>
      <c r="M161" s="166"/>
      <c r="N161" s="167"/>
      <c r="O161" s="57"/>
      <c r="P161" s="57"/>
      <c r="Q161" s="57"/>
      <c r="R161" s="57"/>
      <c r="S161" s="57"/>
      <c r="T161" s="58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6" t="s">
        <v>134</v>
      </c>
      <c r="AU161" s="16" t="s">
        <v>83</v>
      </c>
    </row>
    <row r="162" spans="1:65" s="2" customFormat="1" ht="16.5" customHeight="1">
      <c r="A162" s="31"/>
      <c r="B162" s="148"/>
      <c r="C162" s="149" t="s">
        <v>209</v>
      </c>
      <c r="D162" s="149" t="s">
        <v>128</v>
      </c>
      <c r="E162" s="150" t="s">
        <v>210</v>
      </c>
      <c r="F162" s="151" t="s">
        <v>211</v>
      </c>
      <c r="G162" s="152" t="s">
        <v>167</v>
      </c>
      <c r="H162" s="153">
        <v>50</v>
      </c>
      <c r="I162" s="154"/>
      <c r="J162" s="155">
        <f>ROUND(I162*H162,2)</f>
        <v>0</v>
      </c>
      <c r="K162" s="156"/>
      <c r="L162" s="32"/>
      <c r="M162" s="157" t="s">
        <v>1</v>
      </c>
      <c r="N162" s="158" t="s">
        <v>39</v>
      </c>
      <c r="O162" s="57"/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1" t="s">
        <v>132</v>
      </c>
      <c r="AT162" s="161" t="s">
        <v>128</v>
      </c>
      <c r="AU162" s="161" t="s">
        <v>83</v>
      </c>
      <c r="AY162" s="16" t="s">
        <v>125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6" t="s">
        <v>81</v>
      </c>
      <c r="BK162" s="162">
        <f>ROUND(I162*H162,2)</f>
        <v>0</v>
      </c>
      <c r="BL162" s="16" t="s">
        <v>132</v>
      </c>
      <c r="BM162" s="161" t="s">
        <v>212</v>
      </c>
    </row>
    <row r="163" spans="1:65" s="2" customFormat="1" ht="39">
      <c r="A163" s="31"/>
      <c r="B163" s="32"/>
      <c r="C163" s="31"/>
      <c r="D163" s="163" t="s">
        <v>134</v>
      </c>
      <c r="E163" s="31"/>
      <c r="F163" s="164" t="s">
        <v>213</v>
      </c>
      <c r="G163" s="31"/>
      <c r="H163" s="31"/>
      <c r="I163" s="165"/>
      <c r="J163" s="31"/>
      <c r="K163" s="31"/>
      <c r="L163" s="32"/>
      <c r="M163" s="166"/>
      <c r="N163" s="167"/>
      <c r="O163" s="57"/>
      <c r="P163" s="57"/>
      <c r="Q163" s="57"/>
      <c r="R163" s="57"/>
      <c r="S163" s="57"/>
      <c r="T163" s="58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134</v>
      </c>
      <c r="AU163" s="16" t="s">
        <v>83</v>
      </c>
    </row>
    <row r="164" spans="1:65" s="2" customFormat="1" ht="19.5">
      <c r="A164" s="31"/>
      <c r="B164" s="32"/>
      <c r="C164" s="31"/>
      <c r="D164" s="163" t="s">
        <v>136</v>
      </c>
      <c r="E164" s="31"/>
      <c r="F164" s="168" t="s">
        <v>214</v>
      </c>
      <c r="G164" s="31"/>
      <c r="H164" s="31"/>
      <c r="I164" s="165"/>
      <c r="J164" s="31"/>
      <c r="K164" s="31"/>
      <c r="L164" s="32"/>
      <c r="M164" s="166"/>
      <c r="N164" s="167"/>
      <c r="O164" s="57"/>
      <c r="P164" s="57"/>
      <c r="Q164" s="57"/>
      <c r="R164" s="57"/>
      <c r="S164" s="57"/>
      <c r="T164" s="58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6" t="s">
        <v>136</v>
      </c>
      <c r="AU164" s="16" t="s">
        <v>83</v>
      </c>
    </row>
    <row r="165" spans="1:65" s="13" customFormat="1">
      <c r="B165" s="169"/>
      <c r="D165" s="163" t="s">
        <v>138</v>
      </c>
      <c r="E165" s="170" t="s">
        <v>1</v>
      </c>
      <c r="F165" s="171" t="s">
        <v>215</v>
      </c>
      <c r="H165" s="172">
        <v>50</v>
      </c>
      <c r="I165" s="173"/>
      <c r="L165" s="169"/>
      <c r="M165" s="174"/>
      <c r="N165" s="175"/>
      <c r="O165" s="175"/>
      <c r="P165" s="175"/>
      <c r="Q165" s="175"/>
      <c r="R165" s="175"/>
      <c r="S165" s="175"/>
      <c r="T165" s="176"/>
      <c r="AT165" s="170" t="s">
        <v>138</v>
      </c>
      <c r="AU165" s="170" t="s">
        <v>83</v>
      </c>
      <c r="AV165" s="13" t="s">
        <v>83</v>
      </c>
      <c r="AW165" s="13" t="s">
        <v>31</v>
      </c>
      <c r="AX165" s="13" t="s">
        <v>81</v>
      </c>
      <c r="AY165" s="170" t="s">
        <v>125</v>
      </c>
    </row>
    <row r="166" spans="1:65" s="2" customFormat="1" ht="16.5" customHeight="1">
      <c r="A166" s="31"/>
      <c r="B166" s="148"/>
      <c r="C166" s="149" t="s">
        <v>8</v>
      </c>
      <c r="D166" s="149" t="s">
        <v>128</v>
      </c>
      <c r="E166" s="150" t="s">
        <v>216</v>
      </c>
      <c r="F166" s="151" t="s">
        <v>217</v>
      </c>
      <c r="G166" s="152" t="s">
        <v>167</v>
      </c>
      <c r="H166" s="153">
        <v>250</v>
      </c>
      <c r="I166" s="154"/>
      <c r="J166" s="155">
        <f>ROUND(I166*H166,2)</f>
        <v>0</v>
      </c>
      <c r="K166" s="156"/>
      <c r="L166" s="32"/>
      <c r="M166" s="157" t="s">
        <v>1</v>
      </c>
      <c r="N166" s="158" t="s">
        <v>39</v>
      </c>
      <c r="O166" s="57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61" t="s">
        <v>132</v>
      </c>
      <c r="AT166" s="161" t="s">
        <v>128</v>
      </c>
      <c r="AU166" s="161" t="s">
        <v>83</v>
      </c>
      <c r="AY166" s="16" t="s">
        <v>125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6" t="s">
        <v>81</v>
      </c>
      <c r="BK166" s="162">
        <f>ROUND(I166*H166,2)</f>
        <v>0</v>
      </c>
      <c r="BL166" s="16" t="s">
        <v>132</v>
      </c>
      <c r="BM166" s="161" t="s">
        <v>218</v>
      </c>
    </row>
    <row r="167" spans="1:65" s="2" customFormat="1" ht="39">
      <c r="A167" s="31"/>
      <c r="B167" s="32"/>
      <c r="C167" s="31"/>
      <c r="D167" s="163" t="s">
        <v>134</v>
      </c>
      <c r="E167" s="31"/>
      <c r="F167" s="164" t="s">
        <v>219</v>
      </c>
      <c r="G167" s="31"/>
      <c r="H167" s="31"/>
      <c r="I167" s="165"/>
      <c r="J167" s="31"/>
      <c r="K167" s="31"/>
      <c r="L167" s="32"/>
      <c r="M167" s="166"/>
      <c r="N167" s="167"/>
      <c r="O167" s="57"/>
      <c r="P167" s="57"/>
      <c r="Q167" s="57"/>
      <c r="R167" s="57"/>
      <c r="S167" s="57"/>
      <c r="T167" s="58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134</v>
      </c>
      <c r="AU167" s="16" t="s">
        <v>83</v>
      </c>
    </row>
    <row r="168" spans="1:65" s="2" customFormat="1" ht="19.5">
      <c r="A168" s="31"/>
      <c r="B168" s="32"/>
      <c r="C168" s="31"/>
      <c r="D168" s="163" t="s">
        <v>136</v>
      </c>
      <c r="E168" s="31"/>
      <c r="F168" s="168" t="s">
        <v>170</v>
      </c>
      <c r="G168" s="31"/>
      <c r="H168" s="31"/>
      <c r="I168" s="165"/>
      <c r="J168" s="31"/>
      <c r="K168" s="31"/>
      <c r="L168" s="32"/>
      <c r="M168" s="166"/>
      <c r="N168" s="167"/>
      <c r="O168" s="57"/>
      <c r="P168" s="57"/>
      <c r="Q168" s="57"/>
      <c r="R168" s="57"/>
      <c r="S168" s="57"/>
      <c r="T168" s="58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6" t="s">
        <v>136</v>
      </c>
      <c r="AU168" s="16" t="s">
        <v>83</v>
      </c>
    </row>
    <row r="169" spans="1:65" s="13" customFormat="1">
      <c r="B169" s="169"/>
      <c r="D169" s="163" t="s">
        <v>138</v>
      </c>
      <c r="E169" s="170" t="s">
        <v>1</v>
      </c>
      <c r="F169" s="171" t="s">
        <v>220</v>
      </c>
      <c r="H169" s="172">
        <v>250</v>
      </c>
      <c r="I169" s="173"/>
      <c r="L169" s="169"/>
      <c r="M169" s="174"/>
      <c r="N169" s="175"/>
      <c r="O169" s="175"/>
      <c r="P169" s="175"/>
      <c r="Q169" s="175"/>
      <c r="R169" s="175"/>
      <c r="S169" s="175"/>
      <c r="T169" s="176"/>
      <c r="AT169" s="170" t="s">
        <v>138</v>
      </c>
      <c r="AU169" s="170" t="s">
        <v>83</v>
      </c>
      <c r="AV169" s="13" t="s">
        <v>83</v>
      </c>
      <c r="AW169" s="13" t="s">
        <v>31</v>
      </c>
      <c r="AX169" s="13" t="s">
        <v>81</v>
      </c>
      <c r="AY169" s="170" t="s">
        <v>125</v>
      </c>
    </row>
    <row r="170" spans="1:65" s="2" customFormat="1" ht="16.5" customHeight="1">
      <c r="A170" s="31"/>
      <c r="B170" s="148"/>
      <c r="C170" s="149" t="s">
        <v>221</v>
      </c>
      <c r="D170" s="149" t="s">
        <v>128</v>
      </c>
      <c r="E170" s="150" t="s">
        <v>222</v>
      </c>
      <c r="F170" s="151" t="s">
        <v>223</v>
      </c>
      <c r="G170" s="152" t="s">
        <v>224</v>
      </c>
      <c r="H170" s="153">
        <v>8</v>
      </c>
      <c r="I170" s="154"/>
      <c r="J170" s="155">
        <f>ROUND(I170*H170,2)</f>
        <v>0</v>
      </c>
      <c r="K170" s="156"/>
      <c r="L170" s="32"/>
      <c r="M170" s="157" t="s">
        <v>1</v>
      </c>
      <c r="N170" s="158" t="s">
        <v>39</v>
      </c>
      <c r="O170" s="57"/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61" t="s">
        <v>132</v>
      </c>
      <c r="AT170" s="161" t="s">
        <v>128</v>
      </c>
      <c r="AU170" s="161" t="s">
        <v>83</v>
      </c>
      <c r="AY170" s="16" t="s">
        <v>125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6" t="s">
        <v>81</v>
      </c>
      <c r="BK170" s="162">
        <f>ROUND(I170*H170,2)</f>
        <v>0</v>
      </c>
      <c r="BL170" s="16" t="s">
        <v>132</v>
      </c>
      <c r="BM170" s="161" t="s">
        <v>225</v>
      </c>
    </row>
    <row r="171" spans="1:65" s="2" customFormat="1" ht="39">
      <c r="A171" s="31"/>
      <c r="B171" s="32"/>
      <c r="C171" s="31"/>
      <c r="D171" s="163" t="s">
        <v>134</v>
      </c>
      <c r="E171" s="31"/>
      <c r="F171" s="164" t="s">
        <v>226</v>
      </c>
      <c r="G171" s="31"/>
      <c r="H171" s="31"/>
      <c r="I171" s="165"/>
      <c r="J171" s="31"/>
      <c r="K171" s="31"/>
      <c r="L171" s="32"/>
      <c r="M171" s="166"/>
      <c r="N171" s="167"/>
      <c r="O171" s="57"/>
      <c r="P171" s="57"/>
      <c r="Q171" s="57"/>
      <c r="R171" s="57"/>
      <c r="S171" s="57"/>
      <c r="T171" s="58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6" t="s">
        <v>134</v>
      </c>
      <c r="AU171" s="16" t="s">
        <v>83</v>
      </c>
    </row>
    <row r="172" spans="1:65" s="2" customFormat="1" ht="16.5" customHeight="1">
      <c r="A172" s="31"/>
      <c r="B172" s="148"/>
      <c r="C172" s="149" t="s">
        <v>227</v>
      </c>
      <c r="D172" s="149" t="s">
        <v>128</v>
      </c>
      <c r="E172" s="150" t="s">
        <v>228</v>
      </c>
      <c r="F172" s="151" t="s">
        <v>229</v>
      </c>
      <c r="G172" s="152" t="s">
        <v>131</v>
      </c>
      <c r="H172" s="153">
        <v>2</v>
      </c>
      <c r="I172" s="154"/>
      <c r="J172" s="155">
        <f>ROUND(I172*H172,2)</f>
        <v>0</v>
      </c>
      <c r="K172" s="156"/>
      <c r="L172" s="32"/>
      <c r="M172" s="157" t="s">
        <v>1</v>
      </c>
      <c r="N172" s="158" t="s">
        <v>39</v>
      </c>
      <c r="O172" s="57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61" t="s">
        <v>132</v>
      </c>
      <c r="AT172" s="161" t="s">
        <v>128</v>
      </c>
      <c r="AU172" s="161" t="s">
        <v>83</v>
      </c>
      <c r="AY172" s="16" t="s">
        <v>125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6" t="s">
        <v>81</v>
      </c>
      <c r="BK172" s="162">
        <f>ROUND(I172*H172,2)</f>
        <v>0</v>
      </c>
      <c r="BL172" s="16" t="s">
        <v>132</v>
      </c>
      <c r="BM172" s="161" t="s">
        <v>230</v>
      </c>
    </row>
    <row r="173" spans="1:65" s="2" customFormat="1" ht="19.5">
      <c r="A173" s="31"/>
      <c r="B173" s="32"/>
      <c r="C173" s="31"/>
      <c r="D173" s="163" t="s">
        <v>134</v>
      </c>
      <c r="E173" s="31"/>
      <c r="F173" s="164" t="s">
        <v>231</v>
      </c>
      <c r="G173" s="31"/>
      <c r="H173" s="31"/>
      <c r="I173" s="165"/>
      <c r="J173" s="31"/>
      <c r="K173" s="31"/>
      <c r="L173" s="32"/>
      <c r="M173" s="166"/>
      <c r="N173" s="167"/>
      <c r="O173" s="57"/>
      <c r="P173" s="57"/>
      <c r="Q173" s="57"/>
      <c r="R173" s="57"/>
      <c r="S173" s="57"/>
      <c r="T173" s="58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6" t="s">
        <v>134</v>
      </c>
      <c r="AU173" s="16" t="s">
        <v>83</v>
      </c>
    </row>
    <row r="174" spans="1:65" s="2" customFormat="1" ht="16.5" customHeight="1">
      <c r="A174" s="31"/>
      <c r="B174" s="148"/>
      <c r="C174" s="149" t="s">
        <v>232</v>
      </c>
      <c r="D174" s="149" t="s">
        <v>128</v>
      </c>
      <c r="E174" s="150" t="s">
        <v>233</v>
      </c>
      <c r="F174" s="151" t="s">
        <v>234</v>
      </c>
      <c r="G174" s="152" t="s">
        <v>224</v>
      </c>
      <c r="H174" s="153">
        <v>2</v>
      </c>
      <c r="I174" s="154"/>
      <c r="J174" s="155">
        <f>ROUND(I174*H174,2)</f>
        <v>0</v>
      </c>
      <c r="K174" s="156"/>
      <c r="L174" s="32"/>
      <c r="M174" s="157" t="s">
        <v>1</v>
      </c>
      <c r="N174" s="158" t="s">
        <v>39</v>
      </c>
      <c r="O174" s="57"/>
      <c r="P174" s="159">
        <f>O174*H174</f>
        <v>0</v>
      </c>
      <c r="Q174" s="159">
        <v>0</v>
      </c>
      <c r="R174" s="159">
        <f>Q174*H174</f>
        <v>0</v>
      </c>
      <c r="S174" s="159">
        <v>0</v>
      </c>
      <c r="T174" s="16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61" t="s">
        <v>132</v>
      </c>
      <c r="AT174" s="161" t="s">
        <v>128</v>
      </c>
      <c r="AU174" s="161" t="s">
        <v>83</v>
      </c>
      <c r="AY174" s="16" t="s">
        <v>125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6" t="s">
        <v>81</v>
      </c>
      <c r="BK174" s="162">
        <f>ROUND(I174*H174,2)</f>
        <v>0</v>
      </c>
      <c r="BL174" s="16" t="s">
        <v>132</v>
      </c>
      <c r="BM174" s="161" t="s">
        <v>235</v>
      </c>
    </row>
    <row r="175" spans="1:65" s="2" customFormat="1" ht="29.25">
      <c r="A175" s="31"/>
      <c r="B175" s="32"/>
      <c r="C175" s="31"/>
      <c r="D175" s="163" t="s">
        <v>134</v>
      </c>
      <c r="E175" s="31"/>
      <c r="F175" s="164" t="s">
        <v>236</v>
      </c>
      <c r="G175" s="31"/>
      <c r="H175" s="31"/>
      <c r="I175" s="165"/>
      <c r="J175" s="31"/>
      <c r="K175" s="31"/>
      <c r="L175" s="32"/>
      <c r="M175" s="166"/>
      <c r="N175" s="167"/>
      <c r="O175" s="57"/>
      <c r="P175" s="57"/>
      <c r="Q175" s="57"/>
      <c r="R175" s="57"/>
      <c r="S175" s="57"/>
      <c r="T175" s="58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134</v>
      </c>
      <c r="AU175" s="16" t="s">
        <v>83</v>
      </c>
    </row>
    <row r="176" spans="1:65" s="2" customFormat="1" ht="21.75" customHeight="1">
      <c r="A176" s="31"/>
      <c r="B176" s="148"/>
      <c r="C176" s="149" t="s">
        <v>237</v>
      </c>
      <c r="D176" s="149" t="s">
        <v>128</v>
      </c>
      <c r="E176" s="150" t="s">
        <v>238</v>
      </c>
      <c r="F176" s="151" t="s">
        <v>239</v>
      </c>
      <c r="G176" s="152" t="s">
        <v>167</v>
      </c>
      <c r="H176" s="153">
        <v>100</v>
      </c>
      <c r="I176" s="154"/>
      <c r="J176" s="155">
        <f>ROUND(I176*H176,2)</f>
        <v>0</v>
      </c>
      <c r="K176" s="156"/>
      <c r="L176" s="32"/>
      <c r="M176" s="157" t="s">
        <v>1</v>
      </c>
      <c r="N176" s="158" t="s">
        <v>39</v>
      </c>
      <c r="O176" s="57"/>
      <c r="P176" s="159">
        <f>O176*H176</f>
        <v>0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61" t="s">
        <v>132</v>
      </c>
      <c r="AT176" s="161" t="s">
        <v>128</v>
      </c>
      <c r="AU176" s="161" t="s">
        <v>83</v>
      </c>
      <c r="AY176" s="16" t="s">
        <v>125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16" t="s">
        <v>81</v>
      </c>
      <c r="BK176" s="162">
        <f>ROUND(I176*H176,2)</f>
        <v>0</v>
      </c>
      <c r="BL176" s="16" t="s">
        <v>132</v>
      </c>
      <c r="BM176" s="161" t="s">
        <v>240</v>
      </c>
    </row>
    <row r="177" spans="1:65" s="2" customFormat="1" ht="29.25">
      <c r="A177" s="31"/>
      <c r="B177" s="32"/>
      <c r="C177" s="31"/>
      <c r="D177" s="163" t="s">
        <v>134</v>
      </c>
      <c r="E177" s="31"/>
      <c r="F177" s="164" t="s">
        <v>241</v>
      </c>
      <c r="G177" s="31"/>
      <c r="H177" s="31"/>
      <c r="I177" s="165"/>
      <c r="J177" s="31"/>
      <c r="K177" s="31"/>
      <c r="L177" s="32"/>
      <c r="M177" s="166"/>
      <c r="N177" s="167"/>
      <c r="O177" s="57"/>
      <c r="P177" s="57"/>
      <c r="Q177" s="57"/>
      <c r="R177" s="57"/>
      <c r="S177" s="57"/>
      <c r="T177" s="58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134</v>
      </c>
      <c r="AU177" s="16" t="s">
        <v>83</v>
      </c>
    </row>
    <row r="178" spans="1:65" s="2" customFormat="1" ht="19.5">
      <c r="A178" s="31"/>
      <c r="B178" s="32"/>
      <c r="C178" s="31"/>
      <c r="D178" s="163" t="s">
        <v>136</v>
      </c>
      <c r="E178" s="31"/>
      <c r="F178" s="168" t="s">
        <v>242</v>
      </c>
      <c r="G178" s="31"/>
      <c r="H178" s="31"/>
      <c r="I178" s="165"/>
      <c r="J178" s="31"/>
      <c r="K178" s="31"/>
      <c r="L178" s="32"/>
      <c r="M178" s="166"/>
      <c r="N178" s="167"/>
      <c r="O178" s="57"/>
      <c r="P178" s="57"/>
      <c r="Q178" s="57"/>
      <c r="R178" s="57"/>
      <c r="S178" s="57"/>
      <c r="T178" s="58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6" t="s">
        <v>136</v>
      </c>
      <c r="AU178" s="16" t="s">
        <v>83</v>
      </c>
    </row>
    <row r="179" spans="1:65" s="2" customFormat="1" ht="16.5" customHeight="1">
      <c r="A179" s="31"/>
      <c r="B179" s="148"/>
      <c r="C179" s="149" t="s">
        <v>243</v>
      </c>
      <c r="D179" s="149" t="s">
        <v>128</v>
      </c>
      <c r="E179" s="150" t="s">
        <v>244</v>
      </c>
      <c r="F179" s="151" t="s">
        <v>245</v>
      </c>
      <c r="G179" s="152" t="s">
        <v>246</v>
      </c>
      <c r="H179" s="153">
        <v>30</v>
      </c>
      <c r="I179" s="154"/>
      <c r="J179" s="155">
        <f>ROUND(I179*H179,2)</f>
        <v>0</v>
      </c>
      <c r="K179" s="156"/>
      <c r="L179" s="32"/>
      <c r="M179" s="157" t="s">
        <v>1</v>
      </c>
      <c r="N179" s="158" t="s">
        <v>39</v>
      </c>
      <c r="O179" s="57"/>
      <c r="P179" s="159">
        <f>O179*H179</f>
        <v>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61" t="s">
        <v>132</v>
      </c>
      <c r="AT179" s="161" t="s">
        <v>128</v>
      </c>
      <c r="AU179" s="161" t="s">
        <v>83</v>
      </c>
      <c r="AY179" s="16" t="s">
        <v>125</v>
      </c>
      <c r="BE179" s="162">
        <f>IF(N179="základní",J179,0)</f>
        <v>0</v>
      </c>
      <c r="BF179" s="162">
        <f>IF(N179="snížená",J179,0)</f>
        <v>0</v>
      </c>
      <c r="BG179" s="162">
        <f>IF(N179="zákl. přenesená",J179,0)</f>
        <v>0</v>
      </c>
      <c r="BH179" s="162">
        <f>IF(N179="sníž. přenesená",J179,0)</f>
        <v>0</v>
      </c>
      <c r="BI179" s="162">
        <f>IF(N179="nulová",J179,0)</f>
        <v>0</v>
      </c>
      <c r="BJ179" s="16" t="s">
        <v>81</v>
      </c>
      <c r="BK179" s="162">
        <f>ROUND(I179*H179,2)</f>
        <v>0</v>
      </c>
      <c r="BL179" s="16" t="s">
        <v>132</v>
      </c>
      <c r="BM179" s="161" t="s">
        <v>247</v>
      </c>
    </row>
    <row r="180" spans="1:65" s="2" customFormat="1" ht="19.5">
      <c r="A180" s="31"/>
      <c r="B180" s="32"/>
      <c r="C180" s="31"/>
      <c r="D180" s="163" t="s">
        <v>134</v>
      </c>
      <c r="E180" s="31"/>
      <c r="F180" s="164" t="s">
        <v>248</v>
      </c>
      <c r="G180" s="31"/>
      <c r="H180" s="31"/>
      <c r="I180" s="165"/>
      <c r="J180" s="31"/>
      <c r="K180" s="31"/>
      <c r="L180" s="32"/>
      <c r="M180" s="166"/>
      <c r="N180" s="167"/>
      <c r="O180" s="57"/>
      <c r="P180" s="57"/>
      <c r="Q180" s="57"/>
      <c r="R180" s="57"/>
      <c r="S180" s="57"/>
      <c r="T180" s="58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6" t="s">
        <v>134</v>
      </c>
      <c r="AU180" s="16" t="s">
        <v>83</v>
      </c>
    </row>
    <row r="181" spans="1:65" s="2" customFormat="1" ht="16.5" customHeight="1">
      <c r="A181" s="31"/>
      <c r="B181" s="148"/>
      <c r="C181" s="149" t="s">
        <v>7</v>
      </c>
      <c r="D181" s="149" t="s">
        <v>128</v>
      </c>
      <c r="E181" s="150" t="s">
        <v>249</v>
      </c>
      <c r="F181" s="151" t="s">
        <v>250</v>
      </c>
      <c r="G181" s="152" t="s">
        <v>167</v>
      </c>
      <c r="H181" s="153">
        <v>50</v>
      </c>
      <c r="I181" s="154"/>
      <c r="J181" s="155">
        <f>ROUND(I181*H181,2)</f>
        <v>0</v>
      </c>
      <c r="K181" s="156"/>
      <c r="L181" s="32"/>
      <c r="M181" s="157" t="s">
        <v>1</v>
      </c>
      <c r="N181" s="158" t="s">
        <v>39</v>
      </c>
      <c r="O181" s="57"/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61" t="s">
        <v>132</v>
      </c>
      <c r="AT181" s="161" t="s">
        <v>128</v>
      </c>
      <c r="AU181" s="161" t="s">
        <v>83</v>
      </c>
      <c r="AY181" s="16" t="s">
        <v>125</v>
      </c>
      <c r="BE181" s="162">
        <f>IF(N181="základní",J181,0)</f>
        <v>0</v>
      </c>
      <c r="BF181" s="162">
        <f>IF(N181="snížená",J181,0)</f>
        <v>0</v>
      </c>
      <c r="BG181" s="162">
        <f>IF(N181="zákl. přenesená",J181,0)</f>
        <v>0</v>
      </c>
      <c r="BH181" s="162">
        <f>IF(N181="sníž. přenesená",J181,0)</f>
        <v>0</v>
      </c>
      <c r="BI181" s="162">
        <f>IF(N181="nulová",J181,0)</f>
        <v>0</v>
      </c>
      <c r="BJ181" s="16" t="s">
        <v>81</v>
      </c>
      <c r="BK181" s="162">
        <f>ROUND(I181*H181,2)</f>
        <v>0</v>
      </c>
      <c r="BL181" s="16" t="s">
        <v>132</v>
      </c>
      <c r="BM181" s="161" t="s">
        <v>251</v>
      </c>
    </row>
    <row r="182" spans="1:65" s="2" customFormat="1" ht="19.5">
      <c r="A182" s="31"/>
      <c r="B182" s="32"/>
      <c r="C182" s="31"/>
      <c r="D182" s="163" t="s">
        <v>134</v>
      </c>
      <c r="E182" s="31"/>
      <c r="F182" s="164" t="s">
        <v>252</v>
      </c>
      <c r="G182" s="31"/>
      <c r="H182" s="31"/>
      <c r="I182" s="165"/>
      <c r="J182" s="31"/>
      <c r="K182" s="31"/>
      <c r="L182" s="32"/>
      <c r="M182" s="166"/>
      <c r="N182" s="167"/>
      <c r="O182" s="57"/>
      <c r="P182" s="57"/>
      <c r="Q182" s="57"/>
      <c r="R182" s="57"/>
      <c r="S182" s="57"/>
      <c r="T182" s="58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6" t="s">
        <v>134</v>
      </c>
      <c r="AU182" s="16" t="s">
        <v>83</v>
      </c>
    </row>
    <row r="183" spans="1:65" s="2" customFormat="1" ht="19.5">
      <c r="A183" s="31"/>
      <c r="B183" s="32"/>
      <c r="C183" s="31"/>
      <c r="D183" s="163" t="s">
        <v>136</v>
      </c>
      <c r="E183" s="31"/>
      <c r="F183" s="168" t="s">
        <v>170</v>
      </c>
      <c r="G183" s="31"/>
      <c r="H183" s="31"/>
      <c r="I183" s="165"/>
      <c r="J183" s="31"/>
      <c r="K183" s="31"/>
      <c r="L183" s="32"/>
      <c r="M183" s="196"/>
      <c r="N183" s="197"/>
      <c r="O183" s="198"/>
      <c r="P183" s="198"/>
      <c r="Q183" s="198"/>
      <c r="R183" s="198"/>
      <c r="S183" s="198"/>
      <c r="T183" s="19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6" t="s">
        <v>136</v>
      </c>
      <c r="AU183" s="16" t="s">
        <v>83</v>
      </c>
    </row>
    <row r="184" spans="1:65" s="2" customFormat="1" ht="6.95" customHeight="1">
      <c r="A184" s="31"/>
      <c r="B184" s="46"/>
      <c r="C184" s="47"/>
      <c r="D184" s="47"/>
      <c r="E184" s="47"/>
      <c r="F184" s="47"/>
      <c r="G184" s="47"/>
      <c r="H184" s="47"/>
      <c r="I184" s="47"/>
      <c r="J184" s="47"/>
      <c r="K184" s="47"/>
      <c r="L184" s="32"/>
      <c r="M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</row>
  </sheetData>
  <autoFilter ref="C121:K183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94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hidden="1" customHeight="1">
      <c r="B4" s="19"/>
      <c r="D4" s="20" t="s">
        <v>98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6" t="str">
        <f>'Rekapitulace stavby'!K6</f>
        <v>Oprava výhybky č.5 v žst. Vranovice</v>
      </c>
      <c r="F7" s="247"/>
      <c r="G7" s="247"/>
      <c r="H7" s="247"/>
      <c r="L7" s="19"/>
    </row>
    <row r="8" spans="1:46" s="1" customFormat="1" ht="12" hidden="1" customHeight="1">
      <c r="B8" s="19"/>
      <c r="D8" s="26" t="s">
        <v>99</v>
      </c>
      <c r="L8" s="19"/>
    </row>
    <row r="9" spans="1:46" s="2" customFormat="1" ht="16.5" hidden="1" customHeight="1">
      <c r="A9" s="31"/>
      <c r="B9" s="32"/>
      <c r="C9" s="31"/>
      <c r="D9" s="31"/>
      <c r="E9" s="246" t="s">
        <v>253</v>
      </c>
      <c r="F9" s="245"/>
      <c r="G9" s="245"/>
      <c r="H9" s="24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101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36" t="s">
        <v>254</v>
      </c>
      <c r="F11" s="245"/>
      <c r="G11" s="245"/>
      <c r="H11" s="24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22. 2. 2021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tr">
        <f>IF('Rekapitulace stavby'!AN10="","",'Rekapitulace stavby'!AN10)</f>
        <v/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tr">
        <f>IF('Rekapitulace stavby'!E11="","",'Rekapitulace stavby'!E11)</f>
        <v xml:space="preserve"> </v>
      </c>
      <c r="F17" s="31"/>
      <c r="G17" s="31"/>
      <c r="H17" s="31"/>
      <c r="I17" s="26" t="s">
        <v>27</v>
      </c>
      <c r="J17" s="24" t="str">
        <f>IF('Rekapitulace stavby'!AN11="","",'Rekapitulace stavby'!AN11)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28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48" t="str">
        <f>'Rekapitulace stavby'!E14</f>
        <v>Vyplň údaj</v>
      </c>
      <c r="F20" s="214"/>
      <c r="G20" s="214"/>
      <c r="H20" s="214"/>
      <c r="I20" s="26" t="s">
        <v>27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30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27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32</v>
      </c>
      <c r="E25" s="31"/>
      <c r="F25" s="31"/>
      <c r="G25" s="31"/>
      <c r="H25" s="31"/>
      <c r="I25" s="26" t="s">
        <v>25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27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33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18" t="s">
        <v>1</v>
      </c>
      <c r="F29" s="218"/>
      <c r="G29" s="218"/>
      <c r="H29" s="218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34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36</v>
      </c>
      <c r="G34" s="31"/>
      <c r="H34" s="31"/>
      <c r="I34" s="35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38</v>
      </c>
      <c r="E35" s="26" t="s">
        <v>39</v>
      </c>
      <c r="F35" s="103">
        <f>ROUND((SUM(BE121:BE150)),  2)</f>
        <v>0</v>
      </c>
      <c r="G35" s="31"/>
      <c r="H35" s="31"/>
      <c r="I35" s="104">
        <v>0.21</v>
      </c>
      <c r="J35" s="103">
        <f>ROUND(((SUM(BE121:BE150))*I35),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40</v>
      </c>
      <c r="F36" s="103">
        <f>ROUND((SUM(BF121:BF150)),  2)</f>
        <v>0</v>
      </c>
      <c r="G36" s="31"/>
      <c r="H36" s="31"/>
      <c r="I36" s="104">
        <v>0.15</v>
      </c>
      <c r="J36" s="103">
        <f>ROUND(((SUM(BF121:BF150))*I36),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103">
        <f>ROUND((SUM(BG121:BG150)),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42</v>
      </c>
      <c r="F38" s="103">
        <f>ROUND((SUM(BH121:BH150)),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43</v>
      </c>
      <c r="F39" s="103">
        <f>ROUND((SUM(BI121:BI150)),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44</v>
      </c>
      <c r="E41" s="59"/>
      <c r="F41" s="59"/>
      <c r="G41" s="107" t="s">
        <v>45</v>
      </c>
      <c r="H41" s="108" t="s">
        <v>46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1"/>
      <c r="B61" s="32"/>
      <c r="C61" s="31"/>
      <c r="D61" s="44" t="s">
        <v>49</v>
      </c>
      <c r="E61" s="34"/>
      <c r="F61" s="111" t="s">
        <v>50</v>
      </c>
      <c r="G61" s="44" t="s">
        <v>49</v>
      </c>
      <c r="H61" s="34"/>
      <c r="I61" s="34"/>
      <c r="J61" s="112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1"/>
      <c r="B76" s="32"/>
      <c r="C76" s="31"/>
      <c r="D76" s="44" t="s">
        <v>49</v>
      </c>
      <c r="E76" s="34"/>
      <c r="F76" s="111" t="s">
        <v>50</v>
      </c>
      <c r="G76" s="44" t="s">
        <v>49</v>
      </c>
      <c r="H76" s="34"/>
      <c r="I76" s="34"/>
      <c r="J76" s="112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6" t="str">
        <f>E7</f>
        <v>Oprava výhybky č.5 v žst. Vranovice</v>
      </c>
      <c r="F85" s="247"/>
      <c r="G85" s="247"/>
      <c r="H85" s="24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99</v>
      </c>
      <c r="L86" s="19"/>
    </row>
    <row r="87" spans="1:31" s="2" customFormat="1" ht="16.5" customHeight="1">
      <c r="A87" s="31"/>
      <c r="B87" s="32"/>
      <c r="C87" s="31"/>
      <c r="D87" s="31"/>
      <c r="E87" s="246" t="s">
        <v>253</v>
      </c>
      <c r="F87" s="245"/>
      <c r="G87" s="245"/>
      <c r="H87" s="24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101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36" t="str">
        <f>E11</f>
        <v>SO-02.1 - Manipulace, přepravy, poplatky</v>
      </c>
      <c r="F89" s="245"/>
      <c r="G89" s="245"/>
      <c r="H89" s="24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TO Vranovice</v>
      </c>
      <c r="G91" s="31"/>
      <c r="H91" s="31"/>
      <c r="I91" s="26" t="s">
        <v>22</v>
      </c>
      <c r="J91" s="54" t="str">
        <f>IF(J14="","",J14)</f>
        <v>22. 2. 2021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 xml:space="preserve"> </v>
      </c>
      <c r="G93" s="31"/>
      <c r="H93" s="31"/>
      <c r="I93" s="26" t="s">
        <v>30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1"/>
      <c r="E94" s="31"/>
      <c r="F94" s="24" t="str">
        <f>IF(E20="","",E20)</f>
        <v>Vyplň údaj</v>
      </c>
      <c r="G94" s="31"/>
      <c r="H94" s="31"/>
      <c r="I94" s="26" t="s">
        <v>32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106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107</v>
      </c>
    </row>
    <row r="99" spans="1:47" s="9" customFormat="1" ht="24.95" customHeight="1">
      <c r="B99" s="116"/>
      <c r="D99" s="117" t="s">
        <v>255</v>
      </c>
      <c r="E99" s="118"/>
      <c r="F99" s="118"/>
      <c r="G99" s="118"/>
      <c r="H99" s="118"/>
      <c r="I99" s="118"/>
      <c r="J99" s="119">
        <f>J122</f>
        <v>0</v>
      </c>
      <c r="L99" s="116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110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46" t="str">
        <f>E7</f>
        <v>Oprava výhybky č.5 v žst. Vranovice</v>
      </c>
      <c r="F109" s="247"/>
      <c r="G109" s="247"/>
      <c r="H109" s="247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9"/>
      <c r="C110" s="26" t="s">
        <v>99</v>
      </c>
      <c r="L110" s="19"/>
    </row>
    <row r="111" spans="1:47" s="2" customFormat="1" ht="16.5" customHeight="1">
      <c r="A111" s="31"/>
      <c r="B111" s="32"/>
      <c r="C111" s="31"/>
      <c r="D111" s="31"/>
      <c r="E111" s="246" t="s">
        <v>253</v>
      </c>
      <c r="F111" s="245"/>
      <c r="G111" s="245"/>
      <c r="H111" s="245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101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36" t="str">
        <f>E11</f>
        <v>SO-02.1 - Manipulace, přepravy, poplatky</v>
      </c>
      <c r="F113" s="245"/>
      <c r="G113" s="245"/>
      <c r="H113" s="245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1"/>
      <c r="E115" s="31"/>
      <c r="F115" s="24" t="str">
        <f>F14</f>
        <v>TO Vranovice</v>
      </c>
      <c r="G115" s="31"/>
      <c r="H115" s="31"/>
      <c r="I115" s="26" t="s">
        <v>22</v>
      </c>
      <c r="J115" s="54" t="str">
        <f>IF(J14="","",J14)</f>
        <v>22. 2. 2021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1"/>
      <c r="E117" s="31"/>
      <c r="F117" s="24" t="str">
        <f>E17</f>
        <v xml:space="preserve"> </v>
      </c>
      <c r="G117" s="31"/>
      <c r="H117" s="31"/>
      <c r="I117" s="26" t="s">
        <v>30</v>
      </c>
      <c r="J117" s="29" t="str">
        <f>E23</f>
        <v xml:space="preserve"> 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28</v>
      </c>
      <c r="D118" s="31"/>
      <c r="E118" s="31"/>
      <c r="F118" s="24" t="str">
        <f>IF(E20="","",E20)</f>
        <v>Vyplň údaj</v>
      </c>
      <c r="G118" s="31"/>
      <c r="H118" s="31"/>
      <c r="I118" s="26" t="s">
        <v>32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24"/>
      <c r="B120" s="125"/>
      <c r="C120" s="126" t="s">
        <v>111</v>
      </c>
      <c r="D120" s="127" t="s">
        <v>59</v>
      </c>
      <c r="E120" s="127" t="s">
        <v>55</v>
      </c>
      <c r="F120" s="127" t="s">
        <v>56</v>
      </c>
      <c r="G120" s="127" t="s">
        <v>112</v>
      </c>
      <c r="H120" s="127" t="s">
        <v>113</v>
      </c>
      <c r="I120" s="127" t="s">
        <v>114</v>
      </c>
      <c r="J120" s="128" t="s">
        <v>105</v>
      </c>
      <c r="K120" s="129" t="s">
        <v>115</v>
      </c>
      <c r="L120" s="130"/>
      <c r="M120" s="61" t="s">
        <v>1</v>
      </c>
      <c r="N120" s="62" t="s">
        <v>38</v>
      </c>
      <c r="O120" s="62" t="s">
        <v>116</v>
      </c>
      <c r="P120" s="62" t="s">
        <v>117</v>
      </c>
      <c r="Q120" s="62" t="s">
        <v>118</v>
      </c>
      <c r="R120" s="62" t="s">
        <v>119</v>
      </c>
      <c r="S120" s="62" t="s">
        <v>120</v>
      </c>
      <c r="T120" s="63" t="s">
        <v>121</v>
      </c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</row>
    <row r="121" spans="1:65" s="2" customFormat="1" ht="22.9" customHeight="1">
      <c r="A121" s="31"/>
      <c r="B121" s="32"/>
      <c r="C121" s="68" t="s">
        <v>122</v>
      </c>
      <c r="D121" s="31"/>
      <c r="E121" s="31"/>
      <c r="F121" s="31"/>
      <c r="G121" s="31"/>
      <c r="H121" s="31"/>
      <c r="I121" s="31"/>
      <c r="J121" s="131">
        <f>BK121</f>
        <v>0</v>
      </c>
      <c r="K121" s="31"/>
      <c r="L121" s="32"/>
      <c r="M121" s="64"/>
      <c r="N121" s="55"/>
      <c r="O121" s="65"/>
      <c r="P121" s="132">
        <f>P122</f>
        <v>0</v>
      </c>
      <c r="Q121" s="65"/>
      <c r="R121" s="132">
        <f>R122</f>
        <v>0</v>
      </c>
      <c r="S121" s="65"/>
      <c r="T121" s="133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73</v>
      </c>
      <c r="AU121" s="16" t="s">
        <v>107</v>
      </c>
      <c r="BK121" s="134">
        <f>BK122</f>
        <v>0</v>
      </c>
    </row>
    <row r="122" spans="1:65" s="12" customFormat="1" ht="25.9" customHeight="1">
      <c r="B122" s="135"/>
      <c r="D122" s="136" t="s">
        <v>73</v>
      </c>
      <c r="E122" s="137" t="s">
        <v>256</v>
      </c>
      <c r="F122" s="137" t="s">
        <v>90</v>
      </c>
      <c r="I122" s="138"/>
      <c r="J122" s="139">
        <f>BK122</f>
        <v>0</v>
      </c>
      <c r="L122" s="135"/>
      <c r="M122" s="140"/>
      <c r="N122" s="141"/>
      <c r="O122" s="141"/>
      <c r="P122" s="142">
        <f>SUM(P123:P150)</f>
        <v>0</v>
      </c>
      <c r="Q122" s="141"/>
      <c r="R122" s="142">
        <f>SUM(R123:R150)</f>
        <v>0</v>
      </c>
      <c r="S122" s="141"/>
      <c r="T122" s="143">
        <f>SUM(T123:T150)</f>
        <v>0</v>
      </c>
      <c r="AR122" s="136" t="s">
        <v>132</v>
      </c>
      <c r="AT122" s="144" t="s">
        <v>73</v>
      </c>
      <c r="AU122" s="144" t="s">
        <v>74</v>
      </c>
      <c r="AY122" s="136" t="s">
        <v>125</v>
      </c>
      <c r="BK122" s="145">
        <f>SUM(BK123:BK150)</f>
        <v>0</v>
      </c>
    </row>
    <row r="123" spans="1:65" s="2" customFormat="1" ht="33" customHeight="1">
      <c r="A123" s="31"/>
      <c r="B123" s="148"/>
      <c r="C123" s="149" t="s">
        <v>81</v>
      </c>
      <c r="D123" s="149" t="s">
        <v>128</v>
      </c>
      <c r="E123" s="150" t="s">
        <v>257</v>
      </c>
      <c r="F123" s="151" t="s">
        <v>258</v>
      </c>
      <c r="G123" s="152" t="s">
        <v>150</v>
      </c>
      <c r="H123" s="153">
        <v>62.271999999999998</v>
      </c>
      <c r="I123" s="154"/>
      <c r="J123" s="155">
        <f>ROUND(I123*H123,2)</f>
        <v>0</v>
      </c>
      <c r="K123" s="156"/>
      <c r="L123" s="32"/>
      <c r="M123" s="157" t="s">
        <v>1</v>
      </c>
      <c r="N123" s="158" t="s">
        <v>39</v>
      </c>
      <c r="O123" s="57"/>
      <c r="P123" s="159">
        <f>O123*H123</f>
        <v>0</v>
      </c>
      <c r="Q123" s="159">
        <v>0</v>
      </c>
      <c r="R123" s="159">
        <f>Q123*H123</f>
        <v>0</v>
      </c>
      <c r="S123" s="159">
        <v>0</v>
      </c>
      <c r="T123" s="160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61" t="s">
        <v>259</v>
      </c>
      <c r="AT123" s="161" t="s">
        <v>128</v>
      </c>
      <c r="AU123" s="161" t="s">
        <v>81</v>
      </c>
      <c r="AY123" s="16" t="s">
        <v>125</v>
      </c>
      <c r="BE123" s="162">
        <f>IF(N123="základní",J123,0)</f>
        <v>0</v>
      </c>
      <c r="BF123" s="162">
        <f>IF(N123="snížená",J123,0)</f>
        <v>0</v>
      </c>
      <c r="BG123" s="162">
        <f>IF(N123="zákl. přenesená",J123,0)</f>
        <v>0</v>
      </c>
      <c r="BH123" s="162">
        <f>IF(N123="sníž. přenesená",J123,0)</f>
        <v>0</v>
      </c>
      <c r="BI123" s="162">
        <f>IF(N123="nulová",J123,0)</f>
        <v>0</v>
      </c>
      <c r="BJ123" s="16" t="s">
        <v>81</v>
      </c>
      <c r="BK123" s="162">
        <f>ROUND(I123*H123,2)</f>
        <v>0</v>
      </c>
      <c r="BL123" s="16" t="s">
        <v>259</v>
      </c>
      <c r="BM123" s="161" t="s">
        <v>260</v>
      </c>
    </row>
    <row r="124" spans="1:65" s="2" customFormat="1" ht="39">
      <c r="A124" s="31"/>
      <c r="B124" s="32"/>
      <c r="C124" s="31"/>
      <c r="D124" s="163" t="s">
        <v>134</v>
      </c>
      <c r="E124" s="31"/>
      <c r="F124" s="164" t="s">
        <v>261</v>
      </c>
      <c r="G124" s="31"/>
      <c r="H124" s="31"/>
      <c r="I124" s="165"/>
      <c r="J124" s="31"/>
      <c r="K124" s="31"/>
      <c r="L124" s="32"/>
      <c r="M124" s="166"/>
      <c r="N124" s="167"/>
      <c r="O124" s="57"/>
      <c r="P124" s="57"/>
      <c r="Q124" s="57"/>
      <c r="R124" s="57"/>
      <c r="S124" s="57"/>
      <c r="T124" s="58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134</v>
      </c>
      <c r="AU124" s="16" t="s">
        <v>81</v>
      </c>
    </row>
    <row r="125" spans="1:65" s="2" customFormat="1" ht="19.5">
      <c r="A125" s="31"/>
      <c r="B125" s="32"/>
      <c r="C125" s="31"/>
      <c r="D125" s="163" t="s">
        <v>136</v>
      </c>
      <c r="E125" s="31"/>
      <c r="F125" s="168" t="s">
        <v>262</v>
      </c>
      <c r="G125" s="31"/>
      <c r="H125" s="31"/>
      <c r="I125" s="165"/>
      <c r="J125" s="31"/>
      <c r="K125" s="31"/>
      <c r="L125" s="32"/>
      <c r="M125" s="166"/>
      <c r="N125" s="167"/>
      <c r="O125" s="57"/>
      <c r="P125" s="57"/>
      <c r="Q125" s="57"/>
      <c r="R125" s="57"/>
      <c r="S125" s="57"/>
      <c r="T125" s="58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136</v>
      </c>
      <c r="AU125" s="16" t="s">
        <v>81</v>
      </c>
    </row>
    <row r="126" spans="1:65" s="13" customFormat="1">
      <c r="B126" s="169"/>
      <c r="D126" s="163" t="s">
        <v>138</v>
      </c>
      <c r="E126" s="170" t="s">
        <v>1</v>
      </c>
      <c r="F126" s="171" t="s">
        <v>263</v>
      </c>
      <c r="H126" s="172">
        <v>12.272</v>
      </c>
      <c r="I126" s="173"/>
      <c r="L126" s="169"/>
      <c r="M126" s="174"/>
      <c r="N126" s="175"/>
      <c r="O126" s="175"/>
      <c r="P126" s="175"/>
      <c r="Q126" s="175"/>
      <c r="R126" s="175"/>
      <c r="S126" s="175"/>
      <c r="T126" s="176"/>
      <c r="AT126" s="170" t="s">
        <v>138</v>
      </c>
      <c r="AU126" s="170" t="s">
        <v>81</v>
      </c>
      <c r="AV126" s="13" t="s">
        <v>83</v>
      </c>
      <c r="AW126" s="13" t="s">
        <v>31</v>
      </c>
      <c r="AX126" s="13" t="s">
        <v>74</v>
      </c>
      <c r="AY126" s="170" t="s">
        <v>125</v>
      </c>
    </row>
    <row r="127" spans="1:65" s="13" customFormat="1">
      <c r="B127" s="169"/>
      <c r="D127" s="163" t="s">
        <v>138</v>
      </c>
      <c r="E127" s="170" t="s">
        <v>1</v>
      </c>
      <c r="F127" s="171" t="s">
        <v>264</v>
      </c>
      <c r="H127" s="172">
        <v>50</v>
      </c>
      <c r="I127" s="173"/>
      <c r="L127" s="169"/>
      <c r="M127" s="174"/>
      <c r="N127" s="175"/>
      <c r="O127" s="175"/>
      <c r="P127" s="175"/>
      <c r="Q127" s="175"/>
      <c r="R127" s="175"/>
      <c r="S127" s="175"/>
      <c r="T127" s="176"/>
      <c r="AT127" s="170" t="s">
        <v>138</v>
      </c>
      <c r="AU127" s="170" t="s">
        <v>81</v>
      </c>
      <c r="AV127" s="13" t="s">
        <v>83</v>
      </c>
      <c r="AW127" s="13" t="s">
        <v>31</v>
      </c>
      <c r="AX127" s="13" t="s">
        <v>74</v>
      </c>
      <c r="AY127" s="170" t="s">
        <v>125</v>
      </c>
    </row>
    <row r="128" spans="1:65" s="14" customFormat="1">
      <c r="B128" s="177"/>
      <c r="D128" s="163" t="s">
        <v>138</v>
      </c>
      <c r="E128" s="178" t="s">
        <v>1</v>
      </c>
      <c r="F128" s="179" t="s">
        <v>141</v>
      </c>
      <c r="H128" s="180">
        <v>62.271999999999998</v>
      </c>
      <c r="I128" s="181"/>
      <c r="L128" s="177"/>
      <c r="M128" s="182"/>
      <c r="N128" s="183"/>
      <c r="O128" s="183"/>
      <c r="P128" s="183"/>
      <c r="Q128" s="183"/>
      <c r="R128" s="183"/>
      <c r="S128" s="183"/>
      <c r="T128" s="184"/>
      <c r="AT128" s="178" t="s">
        <v>138</v>
      </c>
      <c r="AU128" s="178" t="s">
        <v>81</v>
      </c>
      <c r="AV128" s="14" t="s">
        <v>132</v>
      </c>
      <c r="AW128" s="14" t="s">
        <v>31</v>
      </c>
      <c r="AX128" s="14" t="s">
        <v>81</v>
      </c>
      <c r="AY128" s="178" t="s">
        <v>125</v>
      </c>
    </row>
    <row r="129" spans="1:65" s="2" customFormat="1" ht="21.75" customHeight="1">
      <c r="A129" s="31"/>
      <c r="B129" s="148"/>
      <c r="C129" s="149" t="s">
        <v>83</v>
      </c>
      <c r="D129" s="149" t="s">
        <v>128</v>
      </c>
      <c r="E129" s="150" t="s">
        <v>265</v>
      </c>
      <c r="F129" s="151" t="s">
        <v>266</v>
      </c>
      <c r="G129" s="152" t="s">
        <v>150</v>
      </c>
      <c r="H129" s="153">
        <v>67</v>
      </c>
      <c r="I129" s="154"/>
      <c r="J129" s="155">
        <f>ROUND(I129*H129,2)</f>
        <v>0</v>
      </c>
      <c r="K129" s="156"/>
      <c r="L129" s="32"/>
      <c r="M129" s="157" t="s">
        <v>1</v>
      </c>
      <c r="N129" s="158" t="s">
        <v>39</v>
      </c>
      <c r="O129" s="57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1" t="s">
        <v>259</v>
      </c>
      <c r="AT129" s="161" t="s">
        <v>128</v>
      </c>
      <c r="AU129" s="161" t="s">
        <v>81</v>
      </c>
      <c r="AY129" s="16" t="s">
        <v>125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6" t="s">
        <v>81</v>
      </c>
      <c r="BK129" s="162">
        <f>ROUND(I129*H129,2)</f>
        <v>0</v>
      </c>
      <c r="BL129" s="16" t="s">
        <v>259</v>
      </c>
      <c r="BM129" s="161" t="s">
        <v>267</v>
      </c>
    </row>
    <row r="130" spans="1:65" s="2" customFormat="1" ht="48.75">
      <c r="A130" s="31"/>
      <c r="B130" s="32"/>
      <c r="C130" s="31"/>
      <c r="D130" s="163" t="s">
        <v>134</v>
      </c>
      <c r="E130" s="31"/>
      <c r="F130" s="164" t="s">
        <v>268</v>
      </c>
      <c r="G130" s="31"/>
      <c r="H130" s="31"/>
      <c r="I130" s="165"/>
      <c r="J130" s="31"/>
      <c r="K130" s="31"/>
      <c r="L130" s="32"/>
      <c r="M130" s="166"/>
      <c r="N130" s="167"/>
      <c r="O130" s="57"/>
      <c r="P130" s="57"/>
      <c r="Q130" s="57"/>
      <c r="R130" s="57"/>
      <c r="S130" s="57"/>
      <c r="T130" s="58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134</v>
      </c>
      <c r="AU130" s="16" t="s">
        <v>81</v>
      </c>
    </row>
    <row r="131" spans="1:65" s="2" customFormat="1" ht="19.5">
      <c r="A131" s="31"/>
      <c r="B131" s="32"/>
      <c r="C131" s="31"/>
      <c r="D131" s="163" t="s">
        <v>136</v>
      </c>
      <c r="E131" s="31"/>
      <c r="F131" s="168" t="s">
        <v>262</v>
      </c>
      <c r="G131" s="31"/>
      <c r="H131" s="31"/>
      <c r="I131" s="165"/>
      <c r="J131" s="31"/>
      <c r="K131" s="31"/>
      <c r="L131" s="32"/>
      <c r="M131" s="166"/>
      <c r="N131" s="167"/>
      <c r="O131" s="57"/>
      <c r="P131" s="57"/>
      <c r="Q131" s="57"/>
      <c r="R131" s="57"/>
      <c r="S131" s="57"/>
      <c r="T131" s="58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6" t="s">
        <v>136</v>
      </c>
      <c r="AU131" s="16" t="s">
        <v>81</v>
      </c>
    </row>
    <row r="132" spans="1:65" s="13" customFormat="1">
      <c r="B132" s="169"/>
      <c r="D132" s="163" t="s">
        <v>138</v>
      </c>
      <c r="E132" s="170" t="s">
        <v>1</v>
      </c>
      <c r="F132" s="171" t="s">
        <v>269</v>
      </c>
      <c r="H132" s="172">
        <v>67</v>
      </c>
      <c r="I132" s="173"/>
      <c r="L132" s="169"/>
      <c r="M132" s="174"/>
      <c r="N132" s="175"/>
      <c r="O132" s="175"/>
      <c r="P132" s="175"/>
      <c r="Q132" s="175"/>
      <c r="R132" s="175"/>
      <c r="S132" s="175"/>
      <c r="T132" s="176"/>
      <c r="AT132" s="170" t="s">
        <v>138</v>
      </c>
      <c r="AU132" s="170" t="s">
        <v>81</v>
      </c>
      <c r="AV132" s="13" t="s">
        <v>83</v>
      </c>
      <c r="AW132" s="13" t="s">
        <v>31</v>
      </c>
      <c r="AX132" s="13" t="s">
        <v>81</v>
      </c>
      <c r="AY132" s="170" t="s">
        <v>125</v>
      </c>
    </row>
    <row r="133" spans="1:65" s="2" customFormat="1" ht="33" customHeight="1">
      <c r="A133" s="31"/>
      <c r="B133" s="148"/>
      <c r="C133" s="149" t="s">
        <v>147</v>
      </c>
      <c r="D133" s="149" t="s">
        <v>128</v>
      </c>
      <c r="E133" s="150" t="s">
        <v>270</v>
      </c>
      <c r="F133" s="151" t="s">
        <v>271</v>
      </c>
      <c r="G133" s="152" t="s">
        <v>150</v>
      </c>
      <c r="H133" s="153">
        <v>17.285</v>
      </c>
      <c r="I133" s="154"/>
      <c r="J133" s="155">
        <f>ROUND(I133*H133,2)</f>
        <v>0</v>
      </c>
      <c r="K133" s="156"/>
      <c r="L133" s="32"/>
      <c r="M133" s="157" t="s">
        <v>1</v>
      </c>
      <c r="N133" s="158" t="s">
        <v>39</v>
      </c>
      <c r="O133" s="57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1" t="s">
        <v>259</v>
      </c>
      <c r="AT133" s="161" t="s">
        <v>128</v>
      </c>
      <c r="AU133" s="161" t="s">
        <v>81</v>
      </c>
      <c r="AY133" s="16" t="s">
        <v>125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6" t="s">
        <v>81</v>
      </c>
      <c r="BK133" s="162">
        <f>ROUND(I133*H133,2)</f>
        <v>0</v>
      </c>
      <c r="BL133" s="16" t="s">
        <v>259</v>
      </c>
      <c r="BM133" s="161" t="s">
        <v>272</v>
      </c>
    </row>
    <row r="134" spans="1:65" s="2" customFormat="1" ht="48.75">
      <c r="A134" s="31"/>
      <c r="B134" s="32"/>
      <c r="C134" s="31"/>
      <c r="D134" s="163" t="s">
        <v>134</v>
      </c>
      <c r="E134" s="31"/>
      <c r="F134" s="164" t="s">
        <v>273</v>
      </c>
      <c r="G134" s="31"/>
      <c r="H134" s="31"/>
      <c r="I134" s="165"/>
      <c r="J134" s="31"/>
      <c r="K134" s="31"/>
      <c r="L134" s="32"/>
      <c r="M134" s="166"/>
      <c r="N134" s="167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134</v>
      </c>
      <c r="AU134" s="16" t="s">
        <v>81</v>
      </c>
    </row>
    <row r="135" spans="1:65" s="2" customFormat="1" ht="19.5">
      <c r="A135" s="31"/>
      <c r="B135" s="32"/>
      <c r="C135" s="31"/>
      <c r="D135" s="163" t="s">
        <v>136</v>
      </c>
      <c r="E135" s="31"/>
      <c r="F135" s="168" t="s">
        <v>262</v>
      </c>
      <c r="G135" s="31"/>
      <c r="H135" s="31"/>
      <c r="I135" s="165"/>
      <c r="J135" s="31"/>
      <c r="K135" s="31"/>
      <c r="L135" s="32"/>
      <c r="M135" s="166"/>
      <c r="N135" s="167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136</v>
      </c>
      <c r="AU135" s="16" t="s">
        <v>81</v>
      </c>
    </row>
    <row r="136" spans="1:65" s="13" customFormat="1">
      <c r="B136" s="169"/>
      <c r="D136" s="163" t="s">
        <v>138</v>
      </c>
      <c r="E136" s="170" t="s">
        <v>1</v>
      </c>
      <c r="F136" s="171" t="s">
        <v>274</v>
      </c>
      <c r="H136" s="172">
        <v>17.285</v>
      </c>
      <c r="I136" s="173"/>
      <c r="L136" s="169"/>
      <c r="M136" s="174"/>
      <c r="N136" s="175"/>
      <c r="O136" s="175"/>
      <c r="P136" s="175"/>
      <c r="Q136" s="175"/>
      <c r="R136" s="175"/>
      <c r="S136" s="175"/>
      <c r="T136" s="176"/>
      <c r="AT136" s="170" t="s">
        <v>138</v>
      </c>
      <c r="AU136" s="170" t="s">
        <v>81</v>
      </c>
      <c r="AV136" s="13" t="s">
        <v>83</v>
      </c>
      <c r="AW136" s="13" t="s">
        <v>31</v>
      </c>
      <c r="AX136" s="13" t="s">
        <v>81</v>
      </c>
      <c r="AY136" s="170" t="s">
        <v>125</v>
      </c>
    </row>
    <row r="137" spans="1:65" s="2" customFormat="1" ht="16.5" customHeight="1">
      <c r="A137" s="31"/>
      <c r="B137" s="148"/>
      <c r="C137" s="149" t="s">
        <v>132</v>
      </c>
      <c r="D137" s="149" t="s">
        <v>128</v>
      </c>
      <c r="E137" s="150" t="s">
        <v>275</v>
      </c>
      <c r="F137" s="151" t="s">
        <v>276</v>
      </c>
      <c r="G137" s="152" t="s">
        <v>150</v>
      </c>
      <c r="H137" s="153">
        <v>12.272</v>
      </c>
      <c r="I137" s="154"/>
      <c r="J137" s="155">
        <f>ROUND(I137*H137,2)</f>
        <v>0</v>
      </c>
      <c r="K137" s="156"/>
      <c r="L137" s="32"/>
      <c r="M137" s="157" t="s">
        <v>1</v>
      </c>
      <c r="N137" s="158" t="s">
        <v>39</v>
      </c>
      <c r="O137" s="57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1" t="s">
        <v>259</v>
      </c>
      <c r="AT137" s="161" t="s">
        <v>128</v>
      </c>
      <c r="AU137" s="161" t="s">
        <v>81</v>
      </c>
      <c r="AY137" s="16" t="s">
        <v>125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6" t="s">
        <v>81</v>
      </c>
      <c r="BK137" s="162">
        <f>ROUND(I137*H137,2)</f>
        <v>0</v>
      </c>
      <c r="BL137" s="16" t="s">
        <v>259</v>
      </c>
      <c r="BM137" s="161" t="s">
        <v>277</v>
      </c>
    </row>
    <row r="138" spans="1:65" s="2" customFormat="1" ht="29.25">
      <c r="A138" s="31"/>
      <c r="B138" s="32"/>
      <c r="C138" s="31"/>
      <c r="D138" s="163" t="s">
        <v>134</v>
      </c>
      <c r="E138" s="31"/>
      <c r="F138" s="164" t="s">
        <v>278</v>
      </c>
      <c r="G138" s="31"/>
      <c r="H138" s="31"/>
      <c r="I138" s="165"/>
      <c r="J138" s="31"/>
      <c r="K138" s="31"/>
      <c r="L138" s="32"/>
      <c r="M138" s="166"/>
      <c r="N138" s="167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134</v>
      </c>
      <c r="AU138" s="16" t="s">
        <v>81</v>
      </c>
    </row>
    <row r="139" spans="1:65" s="13" customFormat="1">
      <c r="B139" s="169"/>
      <c r="D139" s="163" t="s">
        <v>138</v>
      </c>
      <c r="E139" s="170" t="s">
        <v>1</v>
      </c>
      <c r="F139" s="171" t="s">
        <v>279</v>
      </c>
      <c r="H139" s="172">
        <v>12.272</v>
      </c>
      <c r="I139" s="173"/>
      <c r="L139" s="169"/>
      <c r="M139" s="174"/>
      <c r="N139" s="175"/>
      <c r="O139" s="175"/>
      <c r="P139" s="175"/>
      <c r="Q139" s="175"/>
      <c r="R139" s="175"/>
      <c r="S139" s="175"/>
      <c r="T139" s="176"/>
      <c r="AT139" s="170" t="s">
        <v>138</v>
      </c>
      <c r="AU139" s="170" t="s">
        <v>81</v>
      </c>
      <c r="AV139" s="13" t="s">
        <v>83</v>
      </c>
      <c r="AW139" s="13" t="s">
        <v>31</v>
      </c>
      <c r="AX139" s="13" t="s">
        <v>81</v>
      </c>
      <c r="AY139" s="170" t="s">
        <v>125</v>
      </c>
    </row>
    <row r="140" spans="1:65" s="2" customFormat="1" ht="16.5" customHeight="1">
      <c r="A140" s="31"/>
      <c r="B140" s="148"/>
      <c r="C140" s="149" t="s">
        <v>126</v>
      </c>
      <c r="D140" s="149" t="s">
        <v>128</v>
      </c>
      <c r="E140" s="150" t="s">
        <v>280</v>
      </c>
      <c r="F140" s="151" t="s">
        <v>281</v>
      </c>
      <c r="G140" s="152" t="s">
        <v>150</v>
      </c>
      <c r="H140" s="153">
        <v>17.285</v>
      </c>
      <c r="I140" s="154"/>
      <c r="J140" s="155">
        <f>ROUND(I140*H140,2)</f>
        <v>0</v>
      </c>
      <c r="K140" s="156"/>
      <c r="L140" s="32"/>
      <c r="M140" s="157" t="s">
        <v>1</v>
      </c>
      <c r="N140" s="158" t="s">
        <v>39</v>
      </c>
      <c r="O140" s="57"/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1" t="s">
        <v>259</v>
      </c>
      <c r="AT140" s="161" t="s">
        <v>128</v>
      </c>
      <c r="AU140" s="161" t="s">
        <v>81</v>
      </c>
      <c r="AY140" s="16" t="s">
        <v>125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6" t="s">
        <v>81</v>
      </c>
      <c r="BK140" s="162">
        <f>ROUND(I140*H140,2)</f>
        <v>0</v>
      </c>
      <c r="BL140" s="16" t="s">
        <v>259</v>
      </c>
      <c r="BM140" s="161" t="s">
        <v>282</v>
      </c>
    </row>
    <row r="141" spans="1:65" s="2" customFormat="1" ht="19.5">
      <c r="A141" s="31"/>
      <c r="B141" s="32"/>
      <c r="C141" s="31"/>
      <c r="D141" s="163" t="s">
        <v>134</v>
      </c>
      <c r="E141" s="31"/>
      <c r="F141" s="164" t="s">
        <v>283</v>
      </c>
      <c r="G141" s="31"/>
      <c r="H141" s="31"/>
      <c r="I141" s="165"/>
      <c r="J141" s="31"/>
      <c r="K141" s="31"/>
      <c r="L141" s="32"/>
      <c r="M141" s="166"/>
      <c r="N141" s="167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134</v>
      </c>
      <c r="AU141" s="16" t="s">
        <v>81</v>
      </c>
    </row>
    <row r="142" spans="1:65" s="13" customFormat="1">
      <c r="B142" s="169"/>
      <c r="D142" s="163" t="s">
        <v>138</v>
      </c>
      <c r="E142" s="170" t="s">
        <v>1</v>
      </c>
      <c r="F142" s="171" t="s">
        <v>284</v>
      </c>
      <c r="H142" s="172">
        <v>17.285</v>
      </c>
      <c r="I142" s="173"/>
      <c r="L142" s="169"/>
      <c r="M142" s="174"/>
      <c r="N142" s="175"/>
      <c r="O142" s="175"/>
      <c r="P142" s="175"/>
      <c r="Q142" s="175"/>
      <c r="R142" s="175"/>
      <c r="S142" s="175"/>
      <c r="T142" s="176"/>
      <c r="AT142" s="170" t="s">
        <v>138</v>
      </c>
      <c r="AU142" s="170" t="s">
        <v>81</v>
      </c>
      <c r="AV142" s="13" t="s">
        <v>83</v>
      </c>
      <c r="AW142" s="13" t="s">
        <v>31</v>
      </c>
      <c r="AX142" s="13" t="s">
        <v>81</v>
      </c>
      <c r="AY142" s="170" t="s">
        <v>125</v>
      </c>
    </row>
    <row r="143" spans="1:65" s="2" customFormat="1" ht="16.5" customHeight="1">
      <c r="A143" s="31"/>
      <c r="B143" s="148"/>
      <c r="C143" s="149" t="s">
        <v>164</v>
      </c>
      <c r="D143" s="149" t="s">
        <v>128</v>
      </c>
      <c r="E143" s="150" t="s">
        <v>285</v>
      </c>
      <c r="F143" s="151" t="s">
        <v>286</v>
      </c>
      <c r="G143" s="152" t="s">
        <v>131</v>
      </c>
      <c r="H143" s="153">
        <v>2</v>
      </c>
      <c r="I143" s="154"/>
      <c r="J143" s="155">
        <f>ROUND(I143*H143,2)</f>
        <v>0</v>
      </c>
      <c r="K143" s="156"/>
      <c r="L143" s="32"/>
      <c r="M143" s="157" t="s">
        <v>1</v>
      </c>
      <c r="N143" s="158" t="s">
        <v>39</v>
      </c>
      <c r="O143" s="57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61" t="s">
        <v>259</v>
      </c>
      <c r="AT143" s="161" t="s">
        <v>128</v>
      </c>
      <c r="AU143" s="161" t="s">
        <v>81</v>
      </c>
      <c r="AY143" s="16" t="s">
        <v>125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6" t="s">
        <v>81</v>
      </c>
      <c r="BK143" s="162">
        <f>ROUND(I143*H143,2)</f>
        <v>0</v>
      </c>
      <c r="BL143" s="16" t="s">
        <v>259</v>
      </c>
      <c r="BM143" s="161" t="s">
        <v>287</v>
      </c>
    </row>
    <row r="144" spans="1:65" s="2" customFormat="1" ht="29.25">
      <c r="A144" s="31"/>
      <c r="B144" s="32"/>
      <c r="C144" s="31"/>
      <c r="D144" s="163" t="s">
        <v>134</v>
      </c>
      <c r="E144" s="31"/>
      <c r="F144" s="164" t="s">
        <v>288</v>
      </c>
      <c r="G144" s="31"/>
      <c r="H144" s="31"/>
      <c r="I144" s="165"/>
      <c r="J144" s="31"/>
      <c r="K144" s="31"/>
      <c r="L144" s="32"/>
      <c r="M144" s="166"/>
      <c r="N144" s="167"/>
      <c r="O144" s="57"/>
      <c r="P144" s="57"/>
      <c r="Q144" s="57"/>
      <c r="R144" s="57"/>
      <c r="S144" s="57"/>
      <c r="T144" s="58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6" t="s">
        <v>134</v>
      </c>
      <c r="AU144" s="16" t="s">
        <v>81</v>
      </c>
    </row>
    <row r="145" spans="1:65" s="2" customFormat="1" ht="16.5" customHeight="1">
      <c r="A145" s="31"/>
      <c r="B145" s="148"/>
      <c r="C145" s="149" t="s">
        <v>171</v>
      </c>
      <c r="D145" s="149" t="s">
        <v>128</v>
      </c>
      <c r="E145" s="150" t="s">
        <v>289</v>
      </c>
      <c r="F145" s="151" t="s">
        <v>290</v>
      </c>
      <c r="G145" s="152" t="s">
        <v>131</v>
      </c>
      <c r="H145" s="153">
        <v>7</v>
      </c>
      <c r="I145" s="154"/>
      <c r="J145" s="155">
        <f>ROUND(I145*H145,2)</f>
        <v>0</v>
      </c>
      <c r="K145" s="156"/>
      <c r="L145" s="32"/>
      <c r="M145" s="157" t="s">
        <v>1</v>
      </c>
      <c r="N145" s="158" t="s">
        <v>39</v>
      </c>
      <c r="O145" s="57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1" t="s">
        <v>259</v>
      </c>
      <c r="AT145" s="161" t="s">
        <v>128</v>
      </c>
      <c r="AU145" s="161" t="s">
        <v>81</v>
      </c>
      <c r="AY145" s="16" t="s">
        <v>125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6" t="s">
        <v>81</v>
      </c>
      <c r="BK145" s="162">
        <f>ROUND(I145*H145,2)</f>
        <v>0</v>
      </c>
      <c r="BL145" s="16" t="s">
        <v>259</v>
      </c>
      <c r="BM145" s="161" t="s">
        <v>291</v>
      </c>
    </row>
    <row r="146" spans="1:65" s="2" customFormat="1" ht="29.25">
      <c r="A146" s="31"/>
      <c r="B146" s="32"/>
      <c r="C146" s="31"/>
      <c r="D146" s="163" t="s">
        <v>134</v>
      </c>
      <c r="E146" s="31"/>
      <c r="F146" s="164" t="s">
        <v>292</v>
      </c>
      <c r="G146" s="31"/>
      <c r="H146" s="31"/>
      <c r="I146" s="165"/>
      <c r="J146" s="31"/>
      <c r="K146" s="31"/>
      <c r="L146" s="32"/>
      <c r="M146" s="166"/>
      <c r="N146" s="167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6" t="s">
        <v>134</v>
      </c>
      <c r="AU146" s="16" t="s">
        <v>81</v>
      </c>
    </row>
    <row r="147" spans="1:65" s="2" customFormat="1" ht="16.5" customHeight="1">
      <c r="A147" s="31"/>
      <c r="B147" s="148"/>
      <c r="C147" s="149" t="s">
        <v>177</v>
      </c>
      <c r="D147" s="149" t="s">
        <v>128</v>
      </c>
      <c r="E147" s="150" t="s">
        <v>293</v>
      </c>
      <c r="F147" s="151" t="s">
        <v>294</v>
      </c>
      <c r="G147" s="152" t="s">
        <v>150</v>
      </c>
      <c r="H147" s="153">
        <v>50</v>
      </c>
      <c r="I147" s="154"/>
      <c r="J147" s="155">
        <f>ROUND(I147*H147,2)</f>
        <v>0</v>
      </c>
      <c r="K147" s="156"/>
      <c r="L147" s="32"/>
      <c r="M147" s="157" t="s">
        <v>1</v>
      </c>
      <c r="N147" s="158" t="s">
        <v>39</v>
      </c>
      <c r="O147" s="57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1" t="s">
        <v>259</v>
      </c>
      <c r="AT147" s="161" t="s">
        <v>128</v>
      </c>
      <c r="AU147" s="161" t="s">
        <v>81</v>
      </c>
      <c r="AY147" s="16" t="s">
        <v>125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6" t="s">
        <v>81</v>
      </c>
      <c r="BK147" s="162">
        <f>ROUND(I147*H147,2)</f>
        <v>0</v>
      </c>
      <c r="BL147" s="16" t="s">
        <v>259</v>
      </c>
      <c r="BM147" s="161" t="s">
        <v>295</v>
      </c>
    </row>
    <row r="148" spans="1:65" s="2" customFormat="1" ht="29.25">
      <c r="A148" s="31"/>
      <c r="B148" s="32"/>
      <c r="C148" s="31"/>
      <c r="D148" s="163" t="s">
        <v>134</v>
      </c>
      <c r="E148" s="31"/>
      <c r="F148" s="164" t="s">
        <v>296</v>
      </c>
      <c r="G148" s="31"/>
      <c r="H148" s="31"/>
      <c r="I148" s="165"/>
      <c r="J148" s="31"/>
      <c r="K148" s="31"/>
      <c r="L148" s="32"/>
      <c r="M148" s="166"/>
      <c r="N148" s="167"/>
      <c r="O148" s="57"/>
      <c r="P148" s="57"/>
      <c r="Q148" s="57"/>
      <c r="R148" s="57"/>
      <c r="S148" s="57"/>
      <c r="T148" s="58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134</v>
      </c>
      <c r="AU148" s="16" t="s">
        <v>81</v>
      </c>
    </row>
    <row r="149" spans="1:65" s="2" customFormat="1" ht="16.5" customHeight="1">
      <c r="A149" s="31"/>
      <c r="B149" s="148"/>
      <c r="C149" s="149" t="s">
        <v>182</v>
      </c>
      <c r="D149" s="149" t="s">
        <v>128</v>
      </c>
      <c r="E149" s="150" t="s">
        <v>297</v>
      </c>
      <c r="F149" s="151" t="s">
        <v>298</v>
      </c>
      <c r="G149" s="152" t="s">
        <v>150</v>
      </c>
      <c r="H149" s="153">
        <v>12.272</v>
      </c>
      <c r="I149" s="154"/>
      <c r="J149" s="155">
        <f>ROUND(I149*H149,2)</f>
        <v>0</v>
      </c>
      <c r="K149" s="156"/>
      <c r="L149" s="32"/>
      <c r="M149" s="157" t="s">
        <v>1</v>
      </c>
      <c r="N149" s="158" t="s">
        <v>39</v>
      </c>
      <c r="O149" s="57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61" t="s">
        <v>259</v>
      </c>
      <c r="AT149" s="161" t="s">
        <v>128</v>
      </c>
      <c r="AU149" s="161" t="s">
        <v>81</v>
      </c>
      <c r="AY149" s="16" t="s">
        <v>125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6" t="s">
        <v>81</v>
      </c>
      <c r="BK149" s="162">
        <f>ROUND(I149*H149,2)</f>
        <v>0</v>
      </c>
      <c r="BL149" s="16" t="s">
        <v>259</v>
      </c>
      <c r="BM149" s="161" t="s">
        <v>299</v>
      </c>
    </row>
    <row r="150" spans="1:65" s="2" customFormat="1" ht="29.25">
      <c r="A150" s="31"/>
      <c r="B150" s="32"/>
      <c r="C150" s="31"/>
      <c r="D150" s="163" t="s">
        <v>134</v>
      </c>
      <c r="E150" s="31"/>
      <c r="F150" s="164" t="s">
        <v>300</v>
      </c>
      <c r="G150" s="31"/>
      <c r="H150" s="31"/>
      <c r="I150" s="165"/>
      <c r="J150" s="31"/>
      <c r="K150" s="31"/>
      <c r="L150" s="32"/>
      <c r="M150" s="196"/>
      <c r="N150" s="197"/>
      <c r="O150" s="198"/>
      <c r="P150" s="198"/>
      <c r="Q150" s="198"/>
      <c r="R150" s="198"/>
      <c r="S150" s="198"/>
      <c r="T150" s="19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134</v>
      </c>
      <c r="AU150" s="16" t="s">
        <v>81</v>
      </c>
    </row>
    <row r="151" spans="1:65" s="2" customFormat="1" ht="6.95" customHeight="1">
      <c r="A151" s="31"/>
      <c r="B151" s="46"/>
      <c r="C151" s="47"/>
      <c r="D151" s="47"/>
      <c r="E151" s="47"/>
      <c r="F151" s="47"/>
      <c r="G151" s="47"/>
      <c r="H151" s="47"/>
      <c r="I151" s="47"/>
      <c r="J151" s="47"/>
      <c r="K151" s="47"/>
      <c r="L151" s="32"/>
      <c r="M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</row>
  </sheetData>
  <autoFilter ref="C120:K150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97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hidden="1" customHeight="1">
      <c r="B4" s="19"/>
      <c r="D4" s="20" t="s">
        <v>98</v>
      </c>
      <c r="L4" s="19"/>
      <c r="M4" s="97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46" t="str">
        <f>'Rekapitulace stavby'!K6</f>
        <v>Oprava výhybky č.5 v žst. Vranovice</v>
      </c>
      <c r="F7" s="247"/>
      <c r="G7" s="247"/>
      <c r="H7" s="247"/>
      <c r="L7" s="19"/>
    </row>
    <row r="8" spans="1:46" s="1" customFormat="1" ht="12" hidden="1" customHeight="1">
      <c r="B8" s="19"/>
      <c r="D8" s="26" t="s">
        <v>99</v>
      </c>
      <c r="L8" s="19"/>
    </row>
    <row r="9" spans="1:46" s="2" customFormat="1" ht="16.5" hidden="1" customHeight="1">
      <c r="A9" s="31"/>
      <c r="B9" s="32"/>
      <c r="C9" s="31"/>
      <c r="D9" s="31"/>
      <c r="E9" s="246" t="s">
        <v>253</v>
      </c>
      <c r="F9" s="245"/>
      <c r="G9" s="245"/>
      <c r="H9" s="24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hidden="1" customHeight="1">
      <c r="A10" s="31"/>
      <c r="B10" s="32"/>
      <c r="C10" s="31"/>
      <c r="D10" s="26" t="s">
        <v>101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hidden="1" customHeight="1">
      <c r="A11" s="31"/>
      <c r="B11" s="32"/>
      <c r="C11" s="31"/>
      <c r="D11" s="31"/>
      <c r="E11" s="236" t="s">
        <v>301</v>
      </c>
      <c r="F11" s="245"/>
      <c r="G11" s="245"/>
      <c r="H11" s="24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idden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hidden="1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 t="str">
        <f>'Rekapitulace stavby'!AN8</f>
        <v>22. 2. 2021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hidden="1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hidden="1" customHeight="1">
      <c r="A16" s="31"/>
      <c r="B16" s="32"/>
      <c r="C16" s="31"/>
      <c r="D16" s="26" t="s">
        <v>24</v>
      </c>
      <c r="E16" s="31"/>
      <c r="F16" s="31"/>
      <c r="G16" s="31"/>
      <c r="H16" s="31"/>
      <c r="I16" s="26" t="s">
        <v>25</v>
      </c>
      <c r="J16" s="24" t="str">
        <f>IF('Rekapitulace stavby'!AN10="","",'Rekapitulace stavby'!AN10)</f>
        <v/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hidden="1" customHeight="1">
      <c r="A17" s="31"/>
      <c r="B17" s="32"/>
      <c r="C17" s="31"/>
      <c r="D17" s="31"/>
      <c r="E17" s="24" t="str">
        <f>IF('Rekapitulace stavby'!E11="","",'Rekapitulace stavby'!E11)</f>
        <v xml:space="preserve"> </v>
      </c>
      <c r="F17" s="31"/>
      <c r="G17" s="31"/>
      <c r="H17" s="31"/>
      <c r="I17" s="26" t="s">
        <v>27</v>
      </c>
      <c r="J17" s="24" t="str">
        <f>IF('Rekapitulace stavby'!AN11="","",'Rekapitulace stavby'!AN11)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hidden="1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hidden="1" customHeight="1">
      <c r="A19" s="31"/>
      <c r="B19" s="32"/>
      <c r="C19" s="31"/>
      <c r="D19" s="26" t="s">
        <v>28</v>
      </c>
      <c r="E19" s="31"/>
      <c r="F19" s="31"/>
      <c r="G19" s="31"/>
      <c r="H19" s="31"/>
      <c r="I19" s="26" t="s">
        <v>25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hidden="1" customHeight="1">
      <c r="A20" s="31"/>
      <c r="B20" s="32"/>
      <c r="C20" s="31"/>
      <c r="D20" s="31"/>
      <c r="E20" s="248" t="str">
        <f>'Rekapitulace stavby'!E14</f>
        <v>Vyplň údaj</v>
      </c>
      <c r="F20" s="214"/>
      <c r="G20" s="214"/>
      <c r="H20" s="214"/>
      <c r="I20" s="26" t="s">
        <v>27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hidden="1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hidden="1" customHeight="1">
      <c r="A22" s="31"/>
      <c r="B22" s="32"/>
      <c r="C22" s="31"/>
      <c r="D22" s="26" t="s">
        <v>30</v>
      </c>
      <c r="E22" s="31"/>
      <c r="F22" s="31"/>
      <c r="G22" s="31"/>
      <c r="H22" s="31"/>
      <c r="I22" s="26" t="s">
        <v>25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hidden="1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27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hidden="1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hidden="1" customHeight="1">
      <c r="A25" s="31"/>
      <c r="B25" s="32"/>
      <c r="C25" s="31"/>
      <c r="D25" s="26" t="s">
        <v>32</v>
      </c>
      <c r="E25" s="31"/>
      <c r="F25" s="31"/>
      <c r="G25" s="31"/>
      <c r="H25" s="31"/>
      <c r="I25" s="26" t="s">
        <v>25</v>
      </c>
      <c r="J25" s="24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hidden="1" customHeight="1">
      <c r="A26" s="31"/>
      <c r="B26" s="32"/>
      <c r="C26" s="31"/>
      <c r="D26" s="31"/>
      <c r="E26" s="24" t="str">
        <f>IF('Rekapitulace stavby'!E20="","",'Rekapitulace stavby'!E20)</f>
        <v xml:space="preserve"> </v>
      </c>
      <c r="F26" s="31"/>
      <c r="G26" s="31"/>
      <c r="H26" s="31"/>
      <c r="I26" s="26" t="s">
        <v>27</v>
      </c>
      <c r="J26" s="24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hidden="1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hidden="1" customHeight="1">
      <c r="A28" s="31"/>
      <c r="B28" s="32"/>
      <c r="C28" s="31"/>
      <c r="D28" s="26" t="s">
        <v>33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hidden="1" customHeight="1">
      <c r="A29" s="98"/>
      <c r="B29" s="99"/>
      <c r="C29" s="98"/>
      <c r="D29" s="98"/>
      <c r="E29" s="218" t="s">
        <v>1</v>
      </c>
      <c r="F29" s="218"/>
      <c r="G29" s="218"/>
      <c r="H29" s="218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hidden="1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hidden="1" customHeight="1">
      <c r="A32" s="31"/>
      <c r="B32" s="32"/>
      <c r="C32" s="31"/>
      <c r="D32" s="101" t="s">
        <v>34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hidden="1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31"/>
      <c r="F34" s="35" t="s">
        <v>36</v>
      </c>
      <c r="G34" s="31"/>
      <c r="H34" s="31"/>
      <c r="I34" s="35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102" t="s">
        <v>38</v>
      </c>
      <c r="E35" s="26" t="s">
        <v>39</v>
      </c>
      <c r="F35" s="103">
        <f>ROUND((SUM(BE121:BE148)),  2)</f>
        <v>0</v>
      </c>
      <c r="G35" s="31"/>
      <c r="H35" s="31"/>
      <c r="I35" s="104">
        <v>0.21</v>
      </c>
      <c r="J35" s="103">
        <f>ROUND(((SUM(BE121:BE148))*I35),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40</v>
      </c>
      <c r="F36" s="103">
        <f>ROUND((SUM(BF121:BF148)),  2)</f>
        <v>0</v>
      </c>
      <c r="G36" s="31"/>
      <c r="H36" s="31"/>
      <c r="I36" s="104">
        <v>0.15</v>
      </c>
      <c r="J36" s="103">
        <f>ROUND(((SUM(BF121:BF148))*I36),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103">
        <f>ROUND((SUM(BG121:BG148)),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42</v>
      </c>
      <c r="F38" s="103">
        <f>ROUND((SUM(BH121:BH148)),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43</v>
      </c>
      <c r="F39" s="103">
        <f>ROUND((SUM(BI121:BI148)),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hidden="1" customHeight="1">
      <c r="A41" s="31"/>
      <c r="B41" s="32"/>
      <c r="C41" s="105"/>
      <c r="D41" s="106" t="s">
        <v>44</v>
      </c>
      <c r="E41" s="59"/>
      <c r="F41" s="59"/>
      <c r="G41" s="107" t="s">
        <v>45</v>
      </c>
      <c r="H41" s="108" t="s">
        <v>46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hidden="1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1"/>
      <c r="B61" s="32"/>
      <c r="C61" s="31"/>
      <c r="D61" s="44" t="s">
        <v>49</v>
      </c>
      <c r="E61" s="34"/>
      <c r="F61" s="111" t="s">
        <v>50</v>
      </c>
      <c r="G61" s="44" t="s">
        <v>49</v>
      </c>
      <c r="H61" s="34"/>
      <c r="I61" s="34"/>
      <c r="J61" s="112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1"/>
      <c r="B76" s="32"/>
      <c r="C76" s="31"/>
      <c r="D76" s="44" t="s">
        <v>49</v>
      </c>
      <c r="E76" s="34"/>
      <c r="F76" s="111" t="s">
        <v>50</v>
      </c>
      <c r="G76" s="44" t="s">
        <v>49</v>
      </c>
      <c r="H76" s="34"/>
      <c r="I76" s="34"/>
      <c r="J76" s="112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idden="1"/>
    <row r="79" spans="1:31" hidden="1"/>
    <row r="80" spans="1:31" hidden="1"/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46" t="str">
        <f>E7</f>
        <v>Oprava výhybky č.5 v žst. Vranovice</v>
      </c>
      <c r="F85" s="247"/>
      <c r="G85" s="247"/>
      <c r="H85" s="247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99</v>
      </c>
      <c r="L86" s="19"/>
    </row>
    <row r="87" spans="1:31" s="2" customFormat="1" ht="16.5" customHeight="1">
      <c r="A87" s="31"/>
      <c r="B87" s="32"/>
      <c r="C87" s="31"/>
      <c r="D87" s="31"/>
      <c r="E87" s="246" t="s">
        <v>253</v>
      </c>
      <c r="F87" s="245"/>
      <c r="G87" s="245"/>
      <c r="H87" s="24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101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36" t="str">
        <f>E11</f>
        <v>SO-02.2 - VON</v>
      </c>
      <c r="F89" s="245"/>
      <c r="G89" s="245"/>
      <c r="H89" s="24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TO Vranovice</v>
      </c>
      <c r="G91" s="31"/>
      <c r="H91" s="31"/>
      <c r="I91" s="26" t="s">
        <v>22</v>
      </c>
      <c r="J91" s="54" t="str">
        <f>IF(J14="","",J14)</f>
        <v>22. 2. 2021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1"/>
      <c r="E93" s="31"/>
      <c r="F93" s="24" t="str">
        <f>E17</f>
        <v xml:space="preserve"> </v>
      </c>
      <c r="G93" s="31"/>
      <c r="H93" s="31"/>
      <c r="I93" s="26" t="s">
        <v>30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1"/>
      <c r="E94" s="31"/>
      <c r="F94" s="24" t="str">
        <f>IF(E20="","",E20)</f>
        <v>Vyplň údaj</v>
      </c>
      <c r="G94" s="31"/>
      <c r="H94" s="31"/>
      <c r="I94" s="26" t="s">
        <v>32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106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107</v>
      </c>
    </row>
    <row r="99" spans="1:47" s="9" customFormat="1" ht="24.95" customHeight="1">
      <c r="B99" s="116"/>
      <c r="D99" s="117" t="s">
        <v>302</v>
      </c>
      <c r="E99" s="118"/>
      <c r="F99" s="118"/>
      <c r="G99" s="118"/>
      <c r="H99" s="118"/>
      <c r="I99" s="118"/>
      <c r="J99" s="119">
        <f>J122</f>
        <v>0</v>
      </c>
      <c r="L99" s="116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110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46" t="str">
        <f>E7</f>
        <v>Oprava výhybky č.5 v žst. Vranovice</v>
      </c>
      <c r="F109" s="247"/>
      <c r="G109" s="247"/>
      <c r="H109" s="247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9"/>
      <c r="C110" s="26" t="s">
        <v>99</v>
      </c>
      <c r="L110" s="19"/>
    </row>
    <row r="111" spans="1:47" s="2" customFormat="1" ht="16.5" customHeight="1">
      <c r="A111" s="31"/>
      <c r="B111" s="32"/>
      <c r="C111" s="31"/>
      <c r="D111" s="31"/>
      <c r="E111" s="246" t="s">
        <v>253</v>
      </c>
      <c r="F111" s="245"/>
      <c r="G111" s="245"/>
      <c r="H111" s="245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101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36" t="str">
        <f>E11</f>
        <v>SO-02.2 - VON</v>
      </c>
      <c r="F113" s="245"/>
      <c r="G113" s="245"/>
      <c r="H113" s="245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1"/>
      <c r="E115" s="31"/>
      <c r="F115" s="24" t="str">
        <f>F14</f>
        <v>TO Vranovice</v>
      </c>
      <c r="G115" s="31"/>
      <c r="H115" s="31"/>
      <c r="I115" s="26" t="s">
        <v>22</v>
      </c>
      <c r="J115" s="54" t="str">
        <f>IF(J14="","",J14)</f>
        <v>22. 2. 2021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1"/>
      <c r="E117" s="31"/>
      <c r="F117" s="24" t="str">
        <f>E17</f>
        <v xml:space="preserve"> </v>
      </c>
      <c r="G117" s="31"/>
      <c r="H117" s="31"/>
      <c r="I117" s="26" t="s">
        <v>30</v>
      </c>
      <c r="J117" s="29" t="str">
        <f>E23</f>
        <v xml:space="preserve"> 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28</v>
      </c>
      <c r="D118" s="31"/>
      <c r="E118" s="31"/>
      <c r="F118" s="24" t="str">
        <f>IF(E20="","",E20)</f>
        <v>Vyplň údaj</v>
      </c>
      <c r="G118" s="31"/>
      <c r="H118" s="31"/>
      <c r="I118" s="26" t="s">
        <v>32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24"/>
      <c r="B120" s="125"/>
      <c r="C120" s="126" t="s">
        <v>111</v>
      </c>
      <c r="D120" s="127" t="s">
        <v>59</v>
      </c>
      <c r="E120" s="127" t="s">
        <v>55</v>
      </c>
      <c r="F120" s="127" t="s">
        <v>56</v>
      </c>
      <c r="G120" s="127" t="s">
        <v>112</v>
      </c>
      <c r="H120" s="127" t="s">
        <v>113</v>
      </c>
      <c r="I120" s="127" t="s">
        <v>114</v>
      </c>
      <c r="J120" s="128" t="s">
        <v>105</v>
      </c>
      <c r="K120" s="129" t="s">
        <v>115</v>
      </c>
      <c r="L120" s="130"/>
      <c r="M120" s="61" t="s">
        <v>1</v>
      </c>
      <c r="N120" s="62" t="s">
        <v>38</v>
      </c>
      <c r="O120" s="62" t="s">
        <v>116</v>
      </c>
      <c r="P120" s="62" t="s">
        <v>117</v>
      </c>
      <c r="Q120" s="62" t="s">
        <v>118</v>
      </c>
      <c r="R120" s="62" t="s">
        <v>119</v>
      </c>
      <c r="S120" s="62" t="s">
        <v>120</v>
      </c>
      <c r="T120" s="63" t="s">
        <v>121</v>
      </c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</row>
    <row r="121" spans="1:65" s="2" customFormat="1" ht="22.9" customHeight="1">
      <c r="A121" s="31"/>
      <c r="B121" s="32"/>
      <c r="C121" s="68" t="s">
        <v>122</v>
      </c>
      <c r="D121" s="31"/>
      <c r="E121" s="31"/>
      <c r="F121" s="31"/>
      <c r="G121" s="31"/>
      <c r="H121" s="31"/>
      <c r="I121" s="31"/>
      <c r="J121" s="131">
        <f>BK121</f>
        <v>0</v>
      </c>
      <c r="K121" s="31"/>
      <c r="L121" s="32"/>
      <c r="M121" s="64"/>
      <c r="N121" s="55"/>
      <c r="O121" s="65"/>
      <c r="P121" s="132">
        <f>P122</f>
        <v>0</v>
      </c>
      <c r="Q121" s="65"/>
      <c r="R121" s="132">
        <f>R122</f>
        <v>0</v>
      </c>
      <c r="S121" s="65"/>
      <c r="T121" s="133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73</v>
      </c>
      <c r="AU121" s="16" t="s">
        <v>107</v>
      </c>
      <c r="BK121" s="134">
        <f>BK122</f>
        <v>0</v>
      </c>
    </row>
    <row r="122" spans="1:65" s="12" customFormat="1" ht="25.9" customHeight="1">
      <c r="B122" s="135"/>
      <c r="D122" s="136" t="s">
        <v>73</v>
      </c>
      <c r="E122" s="137" t="s">
        <v>303</v>
      </c>
      <c r="F122" s="137" t="s">
        <v>304</v>
      </c>
      <c r="I122" s="138"/>
      <c r="J122" s="139">
        <f>BK122</f>
        <v>0</v>
      </c>
      <c r="L122" s="135"/>
      <c r="M122" s="140"/>
      <c r="N122" s="141"/>
      <c r="O122" s="141"/>
      <c r="P122" s="142">
        <f>SUM(P123:P148)</f>
        <v>0</v>
      </c>
      <c r="Q122" s="141"/>
      <c r="R122" s="142">
        <f>SUM(R123:R148)</f>
        <v>0</v>
      </c>
      <c r="S122" s="141"/>
      <c r="T122" s="143">
        <f>SUM(T123:T148)</f>
        <v>0</v>
      </c>
      <c r="AR122" s="136" t="s">
        <v>126</v>
      </c>
      <c r="AT122" s="144" t="s">
        <v>73</v>
      </c>
      <c r="AU122" s="144" t="s">
        <v>74</v>
      </c>
      <c r="AY122" s="136" t="s">
        <v>125</v>
      </c>
      <c r="BK122" s="145">
        <f>SUM(BK123:BK148)</f>
        <v>0</v>
      </c>
    </row>
    <row r="123" spans="1:65" s="2" customFormat="1" ht="16.5" customHeight="1">
      <c r="A123" s="31"/>
      <c r="B123" s="148"/>
      <c r="C123" s="149" t="s">
        <v>81</v>
      </c>
      <c r="D123" s="149" t="s">
        <v>128</v>
      </c>
      <c r="E123" s="150" t="s">
        <v>305</v>
      </c>
      <c r="F123" s="151" t="s">
        <v>306</v>
      </c>
      <c r="G123" s="152" t="s">
        <v>307</v>
      </c>
      <c r="H123" s="200"/>
      <c r="I123" s="154"/>
      <c r="J123" s="155">
        <f>ROUND(I123*H123,2)</f>
        <v>0</v>
      </c>
      <c r="K123" s="156"/>
      <c r="L123" s="32"/>
      <c r="M123" s="157" t="s">
        <v>1</v>
      </c>
      <c r="N123" s="158" t="s">
        <v>39</v>
      </c>
      <c r="O123" s="57"/>
      <c r="P123" s="159">
        <f>O123*H123</f>
        <v>0</v>
      </c>
      <c r="Q123" s="159">
        <v>0</v>
      </c>
      <c r="R123" s="159">
        <f>Q123*H123</f>
        <v>0</v>
      </c>
      <c r="S123" s="159">
        <v>0</v>
      </c>
      <c r="T123" s="160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61" t="s">
        <v>132</v>
      </c>
      <c r="AT123" s="161" t="s">
        <v>128</v>
      </c>
      <c r="AU123" s="161" t="s">
        <v>81</v>
      </c>
      <c r="AY123" s="16" t="s">
        <v>125</v>
      </c>
      <c r="BE123" s="162">
        <f>IF(N123="základní",J123,0)</f>
        <v>0</v>
      </c>
      <c r="BF123" s="162">
        <f>IF(N123="snížená",J123,0)</f>
        <v>0</v>
      </c>
      <c r="BG123" s="162">
        <f>IF(N123="zákl. přenesená",J123,0)</f>
        <v>0</v>
      </c>
      <c r="BH123" s="162">
        <f>IF(N123="sníž. přenesená",J123,0)</f>
        <v>0</v>
      </c>
      <c r="BI123" s="162">
        <f>IF(N123="nulová",J123,0)</f>
        <v>0</v>
      </c>
      <c r="BJ123" s="16" t="s">
        <v>81</v>
      </c>
      <c r="BK123" s="162">
        <f>ROUND(I123*H123,2)</f>
        <v>0</v>
      </c>
      <c r="BL123" s="16" t="s">
        <v>132</v>
      </c>
      <c r="BM123" s="161" t="s">
        <v>308</v>
      </c>
    </row>
    <row r="124" spans="1:65" s="2" customFormat="1">
      <c r="A124" s="31"/>
      <c r="B124" s="32"/>
      <c r="C124" s="31"/>
      <c r="D124" s="163" t="s">
        <v>134</v>
      </c>
      <c r="E124" s="31"/>
      <c r="F124" s="164" t="s">
        <v>306</v>
      </c>
      <c r="G124" s="31"/>
      <c r="H124" s="31"/>
      <c r="I124" s="165"/>
      <c r="J124" s="31"/>
      <c r="K124" s="31"/>
      <c r="L124" s="32"/>
      <c r="M124" s="166"/>
      <c r="N124" s="167"/>
      <c r="O124" s="57"/>
      <c r="P124" s="57"/>
      <c r="Q124" s="57"/>
      <c r="R124" s="57"/>
      <c r="S124" s="57"/>
      <c r="T124" s="58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134</v>
      </c>
      <c r="AU124" s="16" t="s">
        <v>81</v>
      </c>
    </row>
    <row r="125" spans="1:65" s="2" customFormat="1" ht="16.5" customHeight="1">
      <c r="A125" s="31"/>
      <c r="B125" s="148"/>
      <c r="C125" s="149" t="s">
        <v>83</v>
      </c>
      <c r="D125" s="149" t="s">
        <v>128</v>
      </c>
      <c r="E125" s="150" t="s">
        <v>309</v>
      </c>
      <c r="F125" s="151" t="s">
        <v>310</v>
      </c>
      <c r="G125" s="152" t="s">
        <v>307</v>
      </c>
      <c r="H125" s="200"/>
      <c r="I125" s="154"/>
      <c r="J125" s="155">
        <f>ROUND(I125*H125,2)</f>
        <v>0</v>
      </c>
      <c r="K125" s="156"/>
      <c r="L125" s="32"/>
      <c r="M125" s="157" t="s">
        <v>1</v>
      </c>
      <c r="N125" s="158" t="s">
        <v>39</v>
      </c>
      <c r="O125" s="57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61" t="s">
        <v>132</v>
      </c>
      <c r="AT125" s="161" t="s">
        <v>128</v>
      </c>
      <c r="AU125" s="161" t="s">
        <v>81</v>
      </c>
      <c r="AY125" s="16" t="s">
        <v>125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6" t="s">
        <v>81</v>
      </c>
      <c r="BK125" s="162">
        <f>ROUND(I125*H125,2)</f>
        <v>0</v>
      </c>
      <c r="BL125" s="16" t="s">
        <v>132</v>
      </c>
      <c r="BM125" s="161" t="s">
        <v>311</v>
      </c>
    </row>
    <row r="126" spans="1:65" s="2" customFormat="1">
      <c r="A126" s="31"/>
      <c r="B126" s="32"/>
      <c r="C126" s="31"/>
      <c r="D126" s="163" t="s">
        <v>134</v>
      </c>
      <c r="E126" s="31"/>
      <c r="F126" s="164" t="s">
        <v>310</v>
      </c>
      <c r="G126" s="31"/>
      <c r="H126" s="31"/>
      <c r="I126" s="165"/>
      <c r="J126" s="31"/>
      <c r="K126" s="31"/>
      <c r="L126" s="32"/>
      <c r="M126" s="166"/>
      <c r="N126" s="167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134</v>
      </c>
      <c r="AU126" s="16" t="s">
        <v>81</v>
      </c>
    </row>
    <row r="127" spans="1:65" s="2" customFormat="1" ht="16.5" customHeight="1">
      <c r="A127" s="31"/>
      <c r="B127" s="148"/>
      <c r="C127" s="149" t="s">
        <v>147</v>
      </c>
      <c r="D127" s="149" t="s">
        <v>128</v>
      </c>
      <c r="E127" s="150" t="s">
        <v>312</v>
      </c>
      <c r="F127" s="151" t="s">
        <v>313</v>
      </c>
      <c r="G127" s="152" t="s">
        <v>307</v>
      </c>
      <c r="H127" s="200"/>
      <c r="I127" s="154"/>
      <c r="J127" s="155">
        <f>ROUND(I127*H127,2)</f>
        <v>0</v>
      </c>
      <c r="K127" s="156"/>
      <c r="L127" s="32"/>
      <c r="M127" s="157" t="s">
        <v>1</v>
      </c>
      <c r="N127" s="158" t="s">
        <v>39</v>
      </c>
      <c r="O127" s="57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61" t="s">
        <v>132</v>
      </c>
      <c r="AT127" s="161" t="s">
        <v>128</v>
      </c>
      <c r="AU127" s="161" t="s">
        <v>81</v>
      </c>
      <c r="AY127" s="16" t="s">
        <v>125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6" t="s">
        <v>81</v>
      </c>
      <c r="BK127" s="162">
        <f>ROUND(I127*H127,2)</f>
        <v>0</v>
      </c>
      <c r="BL127" s="16" t="s">
        <v>132</v>
      </c>
      <c r="BM127" s="161" t="s">
        <v>314</v>
      </c>
    </row>
    <row r="128" spans="1:65" s="2" customFormat="1">
      <c r="A128" s="31"/>
      <c r="B128" s="32"/>
      <c r="C128" s="31"/>
      <c r="D128" s="163" t="s">
        <v>134</v>
      </c>
      <c r="E128" s="31"/>
      <c r="F128" s="164" t="s">
        <v>313</v>
      </c>
      <c r="G128" s="31"/>
      <c r="H128" s="31"/>
      <c r="I128" s="165"/>
      <c r="J128" s="31"/>
      <c r="K128" s="31"/>
      <c r="L128" s="32"/>
      <c r="M128" s="166"/>
      <c r="N128" s="167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134</v>
      </c>
      <c r="AU128" s="16" t="s">
        <v>81</v>
      </c>
    </row>
    <row r="129" spans="1:65" s="2" customFormat="1" ht="21.75" customHeight="1">
      <c r="A129" s="31"/>
      <c r="B129" s="148"/>
      <c r="C129" s="149" t="s">
        <v>132</v>
      </c>
      <c r="D129" s="149" t="s">
        <v>128</v>
      </c>
      <c r="E129" s="150" t="s">
        <v>315</v>
      </c>
      <c r="F129" s="151" t="s">
        <v>316</v>
      </c>
      <c r="G129" s="152" t="s">
        <v>317</v>
      </c>
      <c r="H129" s="153">
        <v>0.1</v>
      </c>
      <c r="I129" s="154"/>
      <c r="J129" s="155">
        <f>ROUND(I129*H129,2)</f>
        <v>0</v>
      </c>
      <c r="K129" s="156"/>
      <c r="L129" s="32"/>
      <c r="M129" s="157" t="s">
        <v>1</v>
      </c>
      <c r="N129" s="158" t="s">
        <v>39</v>
      </c>
      <c r="O129" s="57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1" t="s">
        <v>132</v>
      </c>
      <c r="AT129" s="161" t="s">
        <v>128</v>
      </c>
      <c r="AU129" s="161" t="s">
        <v>81</v>
      </c>
      <c r="AY129" s="16" t="s">
        <v>125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6" t="s">
        <v>81</v>
      </c>
      <c r="BK129" s="162">
        <f>ROUND(I129*H129,2)</f>
        <v>0</v>
      </c>
      <c r="BL129" s="16" t="s">
        <v>132</v>
      </c>
      <c r="BM129" s="161" t="s">
        <v>318</v>
      </c>
    </row>
    <row r="130" spans="1:65" s="2" customFormat="1" ht="39">
      <c r="A130" s="31"/>
      <c r="B130" s="32"/>
      <c r="C130" s="31"/>
      <c r="D130" s="163" t="s">
        <v>134</v>
      </c>
      <c r="E130" s="31"/>
      <c r="F130" s="164" t="s">
        <v>319</v>
      </c>
      <c r="G130" s="31"/>
      <c r="H130" s="31"/>
      <c r="I130" s="165"/>
      <c r="J130" s="31"/>
      <c r="K130" s="31"/>
      <c r="L130" s="32"/>
      <c r="M130" s="166"/>
      <c r="N130" s="167"/>
      <c r="O130" s="57"/>
      <c r="P130" s="57"/>
      <c r="Q130" s="57"/>
      <c r="R130" s="57"/>
      <c r="S130" s="57"/>
      <c r="T130" s="58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134</v>
      </c>
      <c r="AU130" s="16" t="s">
        <v>81</v>
      </c>
    </row>
    <row r="131" spans="1:65" s="2" customFormat="1" ht="16.5" customHeight="1">
      <c r="A131" s="31"/>
      <c r="B131" s="148"/>
      <c r="C131" s="149" t="s">
        <v>126</v>
      </c>
      <c r="D131" s="149" t="s">
        <v>128</v>
      </c>
      <c r="E131" s="150" t="s">
        <v>320</v>
      </c>
      <c r="F131" s="151" t="s">
        <v>321</v>
      </c>
      <c r="G131" s="152" t="s">
        <v>322</v>
      </c>
      <c r="H131" s="153">
        <v>1</v>
      </c>
      <c r="I131" s="154"/>
      <c r="J131" s="155">
        <f>ROUND(I131*H131,2)</f>
        <v>0</v>
      </c>
      <c r="K131" s="156"/>
      <c r="L131" s="32"/>
      <c r="M131" s="157" t="s">
        <v>1</v>
      </c>
      <c r="N131" s="158" t="s">
        <v>39</v>
      </c>
      <c r="O131" s="57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1" t="s">
        <v>132</v>
      </c>
      <c r="AT131" s="161" t="s">
        <v>128</v>
      </c>
      <c r="AU131" s="161" t="s">
        <v>81</v>
      </c>
      <c r="AY131" s="16" t="s">
        <v>125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6" t="s">
        <v>81</v>
      </c>
      <c r="BK131" s="162">
        <f>ROUND(I131*H131,2)</f>
        <v>0</v>
      </c>
      <c r="BL131" s="16" t="s">
        <v>132</v>
      </c>
      <c r="BM131" s="161" t="s">
        <v>323</v>
      </c>
    </row>
    <row r="132" spans="1:65" s="2" customFormat="1" ht="29.25">
      <c r="A132" s="31"/>
      <c r="B132" s="32"/>
      <c r="C132" s="31"/>
      <c r="D132" s="163" t="s">
        <v>134</v>
      </c>
      <c r="E132" s="31"/>
      <c r="F132" s="164" t="s">
        <v>324</v>
      </c>
      <c r="G132" s="31"/>
      <c r="H132" s="31"/>
      <c r="I132" s="165"/>
      <c r="J132" s="31"/>
      <c r="K132" s="31"/>
      <c r="L132" s="32"/>
      <c r="M132" s="166"/>
      <c r="N132" s="167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134</v>
      </c>
      <c r="AU132" s="16" t="s">
        <v>81</v>
      </c>
    </row>
    <row r="133" spans="1:65" s="2" customFormat="1" ht="19.5">
      <c r="A133" s="31"/>
      <c r="B133" s="32"/>
      <c r="C133" s="31"/>
      <c r="D133" s="163" t="s">
        <v>136</v>
      </c>
      <c r="E133" s="31"/>
      <c r="F133" s="168" t="s">
        <v>325</v>
      </c>
      <c r="G133" s="31"/>
      <c r="H133" s="31"/>
      <c r="I133" s="165"/>
      <c r="J133" s="31"/>
      <c r="K133" s="31"/>
      <c r="L133" s="32"/>
      <c r="M133" s="166"/>
      <c r="N133" s="167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136</v>
      </c>
      <c r="AU133" s="16" t="s">
        <v>81</v>
      </c>
    </row>
    <row r="134" spans="1:65" s="2" customFormat="1" ht="21.75" customHeight="1">
      <c r="A134" s="31"/>
      <c r="B134" s="148"/>
      <c r="C134" s="149" t="s">
        <v>164</v>
      </c>
      <c r="D134" s="149" t="s">
        <v>128</v>
      </c>
      <c r="E134" s="150" t="s">
        <v>326</v>
      </c>
      <c r="F134" s="151" t="s">
        <v>327</v>
      </c>
      <c r="G134" s="152" t="s">
        <v>317</v>
      </c>
      <c r="H134" s="153">
        <v>0.1</v>
      </c>
      <c r="I134" s="154"/>
      <c r="J134" s="155">
        <f>ROUND(I134*H134,2)</f>
        <v>0</v>
      </c>
      <c r="K134" s="156"/>
      <c r="L134" s="32"/>
      <c r="M134" s="157" t="s">
        <v>1</v>
      </c>
      <c r="N134" s="158" t="s">
        <v>39</v>
      </c>
      <c r="O134" s="57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1" t="s">
        <v>132</v>
      </c>
      <c r="AT134" s="161" t="s">
        <v>128</v>
      </c>
      <c r="AU134" s="161" t="s">
        <v>81</v>
      </c>
      <c r="AY134" s="16" t="s">
        <v>125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6" t="s">
        <v>81</v>
      </c>
      <c r="BK134" s="162">
        <f>ROUND(I134*H134,2)</f>
        <v>0</v>
      </c>
      <c r="BL134" s="16" t="s">
        <v>132</v>
      </c>
      <c r="BM134" s="161" t="s">
        <v>328</v>
      </c>
    </row>
    <row r="135" spans="1:65" s="2" customFormat="1" ht="29.25">
      <c r="A135" s="31"/>
      <c r="B135" s="32"/>
      <c r="C135" s="31"/>
      <c r="D135" s="163" t="s">
        <v>134</v>
      </c>
      <c r="E135" s="31"/>
      <c r="F135" s="164" t="s">
        <v>329</v>
      </c>
      <c r="G135" s="31"/>
      <c r="H135" s="31"/>
      <c r="I135" s="165"/>
      <c r="J135" s="31"/>
      <c r="K135" s="31"/>
      <c r="L135" s="32"/>
      <c r="M135" s="166"/>
      <c r="N135" s="167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134</v>
      </c>
      <c r="AU135" s="16" t="s">
        <v>81</v>
      </c>
    </row>
    <row r="136" spans="1:65" s="2" customFormat="1" ht="16.5" customHeight="1">
      <c r="A136" s="31"/>
      <c r="B136" s="148"/>
      <c r="C136" s="149" t="s">
        <v>171</v>
      </c>
      <c r="D136" s="149" t="s">
        <v>128</v>
      </c>
      <c r="E136" s="150" t="s">
        <v>330</v>
      </c>
      <c r="F136" s="151" t="s">
        <v>331</v>
      </c>
      <c r="G136" s="152" t="s">
        <v>307</v>
      </c>
      <c r="H136" s="200"/>
      <c r="I136" s="154"/>
      <c r="J136" s="155">
        <f>ROUND(I136*H136,2)</f>
        <v>0</v>
      </c>
      <c r="K136" s="156"/>
      <c r="L136" s="32"/>
      <c r="M136" s="157" t="s">
        <v>1</v>
      </c>
      <c r="N136" s="158" t="s">
        <v>39</v>
      </c>
      <c r="O136" s="57"/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61" t="s">
        <v>132</v>
      </c>
      <c r="AT136" s="161" t="s">
        <v>128</v>
      </c>
      <c r="AU136" s="161" t="s">
        <v>81</v>
      </c>
      <c r="AY136" s="16" t="s">
        <v>125</v>
      </c>
      <c r="BE136" s="162">
        <f>IF(N136="základní",J136,0)</f>
        <v>0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16" t="s">
        <v>81</v>
      </c>
      <c r="BK136" s="162">
        <f>ROUND(I136*H136,2)</f>
        <v>0</v>
      </c>
      <c r="BL136" s="16" t="s">
        <v>132</v>
      </c>
      <c r="BM136" s="161" t="s">
        <v>332</v>
      </c>
    </row>
    <row r="137" spans="1:65" s="2" customFormat="1">
      <c r="A137" s="31"/>
      <c r="B137" s="32"/>
      <c r="C137" s="31"/>
      <c r="D137" s="163" t="s">
        <v>134</v>
      </c>
      <c r="E137" s="31"/>
      <c r="F137" s="164" t="s">
        <v>331</v>
      </c>
      <c r="G137" s="31"/>
      <c r="H137" s="31"/>
      <c r="I137" s="165"/>
      <c r="J137" s="31"/>
      <c r="K137" s="31"/>
      <c r="L137" s="32"/>
      <c r="M137" s="166"/>
      <c r="N137" s="167"/>
      <c r="O137" s="57"/>
      <c r="P137" s="57"/>
      <c r="Q137" s="57"/>
      <c r="R137" s="57"/>
      <c r="S137" s="57"/>
      <c r="T137" s="58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134</v>
      </c>
      <c r="AU137" s="16" t="s">
        <v>81</v>
      </c>
    </row>
    <row r="138" spans="1:65" s="2" customFormat="1" ht="19.5">
      <c r="A138" s="31"/>
      <c r="B138" s="32"/>
      <c r="C138" s="31"/>
      <c r="D138" s="163" t="s">
        <v>136</v>
      </c>
      <c r="E138" s="31"/>
      <c r="F138" s="168" t="s">
        <v>325</v>
      </c>
      <c r="G138" s="31"/>
      <c r="H138" s="31"/>
      <c r="I138" s="165"/>
      <c r="J138" s="31"/>
      <c r="K138" s="31"/>
      <c r="L138" s="32"/>
      <c r="M138" s="166"/>
      <c r="N138" s="167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136</v>
      </c>
      <c r="AU138" s="16" t="s">
        <v>81</v>
      </c>
    </row>
    <row r="139" spans="1:65" s="2" customFormat="1" ht="33" customHeight="1">
      <c r="A139" s="31"/>
      <c r="B139" s="148"/>
      <c r="C139" s="149" t="s">
        <v>177</v>
      </c>
      <c r="D139" s="149" t="s">
        <v>128</v>
      </c>
      <c r="E139" s="150" t="s">
        <v>333</v>
      </c>
      <c r="F139" s="151" t="s">
        <v>334</v>
      </c>
      <c r="G139" s="152" t="s">
        <v>307</v>
      </c>
      <c r="H139" s="200"/>
      <c r="I139" s="154"/>
      <c r="J139" s="155">
        <f>ROUND(I139*H139,2)</f>
        <v>0</v>
      </c>
      <c r="K139" s="156"/>
      <c r="L139" s="32"/>
      <c r="M139" s="157" t="s">
        <v>1</v>
      </c>
      <c r="N139" s="158" t="s">
        <v>39</v>
      </c>
      <c r="O139" s="57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61" t="s">
        <v>132</v>
      </c>
      <c r="AT139" s="161" t="s">
        <v>128</v>
      </c>
      <c r="AU139" s="161" t="s">
        <v>81</v>
      </c>
      <c r="AY139" s="16" t="s">
        <v>125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6" t="s">
        <v>81</v>
      </c>
      <c r="BK139" s="162">
        <f>ROUND(I139*H139,2)</f>
        <v>0</v>
      </c>
      <c r="BL139" s="16" t="s">
        <v>132</v>
      </c>
      <c r="BM139" s="161" t="s">
        <v>335</v>
      </c>
    </row>
    <row r="140" spans="1:65" s="2" customFormat="1" ht="19.5">
      <c r="A140" s="31"/>
      <c r="B140" s="32"/>
      <c r="C140" s="31"/>
      <c r="D140" s="163" t="s">
        <v>134</v>
      </c>
      <c r="E140" s="31"/>
      <c r="F140" s="164" t="s">
        <v>334</v>
      </c>
      <c r="G140" s="31"/>
      <c r="H140" s="31"/>
      <c r="I140" s="165"/>
      <c r="J140" s="31"/>
      <c r="K140" s="31"/>
      <c r="L140" s="32"/>
      <c r="M140" s="166"/>
      <c r="N140" s="167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134</v>
      </c>
      <c r="AU140" s="16" t="s">
        <v>81</v>
      </c>
    </row>
    <row r="141" spans="1:65" s="2" customFormat="1" ht="19.5">
      <c r="A141" s="31"/>
      <c r="B141" s="32"/>
      <c r="C141" s="31"/>
      <c r="D141" s="163" t="s">
        <v>136</v>
      </c>
      <c r="E141" s="31"/>
      <c r="F141" s="168" t="s">
        <v>336</v>
      </c>
      <c r="G141" s="31"/>
      <c r="H141" s="31"/>
      <c r="I141" s="165"/>
      <c r="J141" s="31"/>
      <c r="K141" s="31"/>
      <c r="L141" s="32"/>
      <c r="M141" s="166"/>
      <c r="N141" s="167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136</v>
      </c>
      <c r="AU141" s="16" t="s">
        <v>81</v>
      </c>
    </row>
    <row r="142" spans="1:65" s="2" customFormat="1" ht="21.75" customHeight="1">
      <c r="A142" s="31"/>
      <c r="B142" s="148"/>
      <c r="C142" s="149" t="s">
        <v>182</v>
      </c>
      <c r="D142" s="149" t="s">
        <v>128</v>
      </c>
      <c r="E142" s="150" t="s">
        <v>337</v>
      </c>
      <c r="F142" s="151" t="s">
        <v>338</v>
      </c>
      <c r="G142" s="152" t="s">
        <v>307</v>
      </c>
      <c r="H142" s="200"/>
      <c r="I142" s="154"/>
      <c r="J142" s="155">
        <f>ROUND(I142*H142,2)</f>
        <v>0</v>
      </c>
      <c r="K142" s="156"/>
      <c r="L142" s="32"/>
      <c r="M142" s="157" t="s">
        <v>1</v>
      </c>
      <c r="N142" s="158" t="s">
        <v>39</v>
      </c>
      <c r="O142" s="57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61" t="s">
        <v>132</v>
      </c>
      <c r="AT142" s="161" t="s">
        <v>128</v>
      </c>
      <c r="AU142" s="161" t="s">
        <v>81</v>
      </c>
      <c r="AY142" s="16" t="s">
        <v>125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6" t="s">
        <v>81</v>
      </c>
      <c r="BK142" s="162">
        <f>ROUND(I142*H142,2)</f>
        <v>0</v>
      </c>
      <c r="BL142" s="16" t="s">
        <v>132</v>
      </c>
      <c r="BM142" s="161" t="s">
        <v>339</v>
      </c>
    </row>
    <row r="143" spans="1:65" s="2" customFormat="1" ht="19.5">
      <c r="A143" s="31"/>
      <c r="B143" s="32"/>
      <c r="C143" s="31"/>
      <c r="D143" s="163" t="s">
        <v>134</v>
      </c>
      <c r="E143" s="31"/>
      <c r="F143" s="164" t="s">
        <v>338</v>
      </c>
      <c r="G143" s="31"/>
      <c r="H143" s="31"/>
      <c r="I143" s="165"/>
      <c r="J143" s="31"/>
      <c r="K143" s="31"/>
      <c r="L143" s="32"/>
      <c r="M143" s="166"/>
      <c r="N143" s="167"/>
      <c r="O143" s="57"/>
      <c r="P143" s="57"/>
      <c r="Q143" s="57"/>
      <c r="R143" s="57"/>
      <c r="S143" s="57"/>
      <c r="T143" s="58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6" t="s">
        <v>134</v>
      </c>
      <c r="AU143" s="16" t="s">
        <v>81</v>
      </c>
    </row>
    <row r="144" spans="1:65" s="2" customFormat="1" ht="19.5">
      <c r="A144" s="31"/>
      <c r="B144" s="32"/>
      <c r="C144" s="31"/>
      <c r="D144" s="163" t="s">
        <v>136</v>
      </c>
      <c r="E144" s="31"/>
      <c r="F144" s="168" t="s">
        <v>325</v>
      </c>
      <c r="G144" s="31"/>
      <c r="H144" s="31"/>
      <c r="I144" s="165"/>
      <c r="J144" s="31"/>
      <c r="K144" s="31"/>
      <c r="L144" s="32"/>
      <c r="M144" s="166"/>
      <c r="N144" s="167"/>
      <c r="O144" s="57"/>
      <c r="P144" s="57"/>
      <c r="Q144" s="57"/>
      <c r="R144" s="57"/>
      <c r="S144" s="57"/>
      <c r="T144" s="58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6" t="s">
        <v>136</v>
      </c>
      <c r="AU144" s="16" t="s">
        <v>81</v>
      </c>
    </row>
    <row r="145" spans="1:65" s="2" customFormat="1" ht="16.5" customHeight="1">
      <c r="A145" s="31"/>
      <c r="B145" s="148"/>
      <c r="C145" s="149" t="s">
        <v>187</v>
      </c>
      <c r="D145" s="149" t="s">
        <v>128</v>
      </c>
      <c r="E145" s="150" t="s">
        <v>340</v>
      </c>
      <c r="F145" s="151" t="s">
        <v>341</v>
      </c>
      <c r="G145" s="152" t="s">
        <v>167</v>
      </c>
      <c r="H145" s="153">
        <v>250</v>
      </c>
      <c r="I145" s="154"/>
      <c r="J145" s="155">
        <f>ROUND(I145*H145,2)</f>
        <v>0</v>
      </c>
      <c r="K145" s="156"/>
      <c r="L145" s="32"/>
      <c r="M145" s="157" t="s">
        <v>1</v>
      </c>
      <c r="N145" s="158" t="s">
        <v>39</v>
      </c>
      <c r="O145" s="57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1" t="s">
        <v>132</v>
      </c>
      <c r="AT145" s="161" t="s">
        <v>128</v>
      </c>
      <c r="AU145" s="161" t="s">
        <v>81</v>
      </c>
      <c r="AY145" s="16" t="s">
        <v>125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6" t="s">
        <v>81</v>
      </c>
      <c r="BK145" s="162">
        <f>ROUND(I145*H145,2)</f>
        <v>0</v>
      </c>
      <c r="BL145" s="16" t="s">
        <v>132</v>
      </c>
      <c r="BM145" s="161" t="s">
        <v>342</v>
      </c>
    </row>
    <row r="146" spans="1:65" s="2" customFormat="1" ht="29.25">
      <c r="A146" s="31"/>
      <c r="B146" s="32"/>
      <c r="C146" s="31"/>
      <c r="D146" s="163" t="s">
        <v>134</v>
      </c>
      <c r="E146" s="31"/>
      <c r="F146" s="164" t="s">
        <v>343</v>
      </c>
      <c r="G146" s="31"/>
      <c r="H146" s="31"/>
      <c r="I146" s="165"/>
      <c r="J146" s="31"/>
      <c r="K146" s="31"/>
      <c r="L146" s="32"/>
      <c r="M146" s="166"/>
      <c r="N146" s="167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6" t="s">
        <v>134</v>
      </c>
      <c r="AU146" s="16" t="s">
        <v>81</v>
      </c>
    </row>
    <row r="147" spans="1:65" s="2" customFormat="1" ht="21.75" customHeight="1">
      <c r="A147" s="31"/>
      <c r="B147" s="148"/>
      <c r="C147" s="149" t="s">
        <v>193</v>
      </c>
      <c r="D147" s="149" t="s">
        <v>128</v>
      </c>
      <c r="E147" s="150" t="s">
        <v>344</v>
      </c>
      <c r="F147" s="151" t="s">
        <v>345</v>
      </c>
      <c r="G147" s="152" t="s">
        <v>346</v>
      </c>
      <c r="H147" s="153">
        <v>150</v>
      </c>
      <c r="I147" s="154"/>
      <c r="J147" s="155">
        <f>ROUND(I147*H147,2)</f>
        <v>0</v>
      </c>
      <c r="K147" s="156"/>
      <c r="L147" s="32"/>
      <c r="M147" s="157" t="s">
        <v>1</v>
      </c>
      <c r="N147" s="158" t="s">
        <v>39</v>
      </c>
      <c r="O147" s="57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1" t="s">
        <v>132</v>
      </c>
      <c r="AT147" s="161" t="s">
        <v>128</v>
      </c>
      <c r="AU147" s="161" t="s">
        <v>81</v>
      </c>
      <c r="AY147" s="16" t="s">
        <v>125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6" t="s">
        <v>81</v>
      </c>
      <c r="BK147" s="162">
        <f>ROUND(I147*H147,2)</f>
        <v>0</v>
      </c>
      <c r="BL147" s="16" t="s">
        <v>132</v>
      </c>
      <c r="BM147" s="161" t="s">
        <v>347</v>
      </c>
    </row>
    <row r="148" spans="1:65" s="2" customFormat="1">
      <c r="A148" s="31"/>
      <c r="B148" s="32"/>
      <c r="C148" s="31"/>
      <c r="D148" s="163" t="s">
        <v>134</v>
      </c>
      <c r="E148" s="31"/>
      <c r="F148" s="164" t="s">
        <v>345</v>
      </c>
      <c r="G148" s="31"/>
      <c r="H148" s="31"/>
      <c r="I148" s="165"/>
      <c r="J148" s="31"/>
      <c r="K148" s="31"/>
      <c r="L148" s="32"/>
      <c r="M148" s="196"/>
      <c r="N148" s="197"/>
      <c r="O148" s="198"/>
      <c r="P148" s="198"/>
      <c r="Q148" s="198"/>
      <c r="R148" s="198"/>
      <c r="S148" s="198"/>
      <c r="T148" s="19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134</v>
      </c>
      <c r="AU148" s="16" t="s">
        <v>81</v>
      </c>
    </row>
    <row r="149" spans="1:65" s="2" customFormat="1" ht="6.95" customHeight="1">
      <c r="A149" s="31"/>
      <c r="B149" s="46"/>
      <c r="C149" s="47"/>
      <c r="D149" s="47"/>
      <c r="E149" s="47"/>
      <c r="F149" s="47"/>
      <c r="G149" s="47"/>
      <c r="H149" s="47"/>
      <c r="I149" s="47"/>
      <c r="J149" s="47"/>
      <c r="K149" s="47"/>
      <c r="L149" s="32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autoFilter ref="C120:K148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SO-01.1 - Výměna srdcovko...</vt:lpstr>
      <vt:lpstr>SO-02.1 - Manipulace, pře...</vt:lpstr>
      <vt:lpstr>SO-02.2 - VON</vt:lpstr>
      <vt:lpstr>'Rekapitulace stavby'!Názvy_tisku</vt:lpstr>
      <vt:lpstr>'SO-01.1 - Výměna srdcovko...'!Názvy_tisku</vt:lpstr>
      <vt:lpstr>'SO-02.1 - Manipulace, pře...'!Názvy_tisku</vt:lpstr>
      <vt:lpstr>'SO-02.2 - VON'!Názvy_tisku</vt:lpstr>
      <vt:lpstr>'Rekapitulace stavby'!Oblast_tisku</vt:lpstr>
      <vt:lpstr>'SO-01.1 - Výměna srdcovko...'!Oblast_tisku</vt:lpstr>
      <vt:lpstr>'SO-02.1 - Manipulace, pře...'!Oblast_tisku</vt:lpstr>
      <vt:lpstr>'SO-02.2 -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Hošpes Jan</dc:creator>
  <cp:lastModifiedBy>Svoboda Josef</cp:lastModifiedBy>
  <dcterms:created xsi:type="dcterms:W3CDTF">2021-04-01T10:32:17Z</dcterms:created>
  <dcterms:modified xsi:type="dcterms:W3CDTF">2021-04-12T06:53:11Z</dcterms:modified>
</cp:coreProperties>
</file>